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<sst xmlns="http://schemas.openxmlformats.org/spreadsheetml/2006/main" count="154" uniqueCount="122">
  <si>
    <t xml:space="preserve">Форма отчёта по национальным трейдмаркетинговым програмам </t>
  </si>
  <si>
    <t>Города (из указанных в таблице первоначального планирования)</t>
  </si>
  <si>
    <t>АКБ, за вычетом клиентов к акции не допущенных</t>
  </si>
  <si>
    <t>15-30 ноября</t>
  </si>
  <si>
    <t>1-15 декабря</t>
  </si>
  <si>
    <t>16-31 декабря</t>
  </si>
  <si>
    <t>1-15 января</t>
  </si>
  <si>
    <t>15-31 января</t>
  </si>
  <si>
    <t>филиал Санкт-Петербургский</t>
  </si>
  <si>
    <t>Санкт-Петербург</t>
  </si>
  <si>
    <t>Череповец</t>
  </si>
  <si>
    <t>Вологда</t>
  </si>
  <si>
    <t>Архангельск</t>
  </si>
  <si>
    <t>Новгород</t>
  </si>
  <si>
    <t>Псков</t>
  </si>
  <si>
    <t>Сыктывкар</t>
  </si>
  <si>
    <t>Петрозаводск</t>
  </si>
  <si>
    <t>Мурманск</t>
  </si>
  <si>
    <t>Итого</t>
  </si>
  <si>
    <t>филиал Новосибирский</t>
  </si>
  <si>
    <t>Новосибирск</t>
  </si>
  <si>
    <t>Красноярск</t>
  </si>
  <si>
    <t>Абакан</t>
  </si>
  <si>
    <t>Иркутск</t>
  </si>
  <si>
    <t>Барнаул</t>
  </si>
  <si>
    <t>Омск</t>
  </si>
  <si>
    <t>Томск</t>
  </si>
  <si>
    <t>Кемерово</t>
  </si>
  <si>
    <t>Новокузнецк</t>
  </si>
  <si>
    <t>Улан-Удэ</t>
  </si>
  <si>
    <t>Хабаровск</t>
  </si>
  <si>
    <t>Владивосток</t>
  </si>
  <si>
    <t>Сахалин</t>
  </si>
  <si>
    <t>П-Камчат.</t>
  </si>
  <si>
    <t>итого</t>
  </si>
  <si>
    <t>филиал Екатеринбуржский</t>
  </si>
  <si>
    <t>Екатеринбург</t>
  </si>
  <si>
    <t>Пермь</t>
  </si>
  <si>
    <t>Челябинск</t>
  </si>
  <si>
    <t>Уфа</t>
  </si>
  <si>
    <t xml:space="preserve">Тюмень </t>
  </si>
  <si>
    <t>Сургут</t>
  </si>
  <si>
    <t>Нижневартовск</t>
  </si>
  <si>
    <t>Магнитогорск</t>
  </si>
  <si>
    <t>Курган</t>
  </si>
  <si>
    <t>филиал Воронежский</t>
  </si>
  <si>
    <t>Воронеж</t>
  </si>
  <si>
    <t>Тамбов</t>
  </si>
  <si>
    <t>Липецк</t>
  </si>
  <si>
    <t>Белгород</t>
  </si>
  <si>
    <t>Ст.Оскол</t>
  </si>
  <si>
    <t>Курск</t>
  </si>
  <si>
    <t>Острогожск</t>
  </si>
  <si>
    <t>Лиски</t>
  </si>
  <si>
    <t>Павловск</t>
  </si>
  <si>
    <t>Борисоглебск</t>
  </si>
  <si>
    <t>Филиал Нижегородский</t>
  </si>
  <si>
    <t>Н.Новгород</t>
  </si>
  <si>
    <t>Киров</t>
  </si>
  <si>
    <t>Саранск</t>
  </si>
  <si>
    <t>Муром</t>
  </si>
  <si>
    <t>Городец</t>
  </si>
  <si>
    <t>Арзамас</t>
  </si>
  <si>
    <t>филиал Московский</t>
  </si>
  <si>
    <t>Калуга</t>
  </si>
  <si>
    <t>Рязань</t>
  </si>
  <si>
    <t>Тула</t>
  </si>
  <si>
    <t>Смоленск</t>
  </si>
  <si>
    <t>Брянск</t>
  </si>
  <si>
    <t>Орел</t>
  </si>
  <si>
    <t>Тверь</t>
  </si>
  <si>
    <t>Ярославль</t>
  </si>
  <si>
    <t>Кострома</t>
  </si>
  <si>
    <t>Иваново</t>
  </si>
  <si>
    <t>Владимир</t>
  </si>
  <si>
    <t>МОСКВА</t>
  </si>
  <si>
    <t>филиал Ростовский</t>
  </si>
  <si>
    <t xml:space="preserve">Ростов-на-Дону </t>
  </si>
  <si>
    <t xml:space="preserve">Ейск  </t>
  </si>
  <si>
    <t xml:space="preserve">Азов  </t>
  </si>
  <si>
    <t xml:space="preserve">Таганрог </t>
  </si>
  <si>
    <t xml:space="preserve">Шахты  </t>
  </si>
  <si>
    <t xml:space="preserve">Сальск </t>
  </si>
  <si>
    <t xml:space="preserve">Новочеркасск </t>
  </si>
  <si>
    <t xml:space="preserve">Волгоград  </t>
  </si>
  <si>
    <t xml:space="preserve">Астрахань  </t>
  </si>
  <si>
    <t xml:space="preserve">Сочи  </t>
  </si>
  <si>
    <t xml:space="preserve">Туапсе  </t>
  </si>
  <si>
    <t xml:space="preserve">Владикавказ  </t>
  </si>
  <si>
    <t xml:space="preserve">Пятигорск  </t>
  </si>
  <si>
    <t xml:space="preserve">Ставрополь </t>
  </si>
  <si>
    <t xml:space="preserve">Краснодар </t>
  </si>
  <si>
    <t xml:space="preserve">Новороссийск  </t>
  </si>
  <si>
    <t xml:space="preserve">Махачкала  </t>
  </si>
  <si>
    <t>филиал Самарский</t>
  </si>
  <si>
    <t>Самара</t>
  </si>
  <si>
    <t>Пенза</t>
  </si>
  <si>
    <t>Орск</t>
  </si>
  <si>
    <t>Саратов</t>
  </si>
  <si>
    <t>Сызрань</t>
  </si>
  <si>
    <t>Тольятти</t>
  </si>
  <si>
    <t xml:space="preserve">Ульяновск </t>
  </si>
  <si>
    <t>филиал Казанский</t>
  </si>
  <si>
    <t>Казань</t>
  </si>
  <si>
    <t>Набережные Челны</t>
  </si>
  <si>
    <t>Альметьевск</t>
  </si>
  <si>
    <t>Чебоксары</t>
  </si>
  <si>
    <t>Йошкар-Ола</t>
  </si>
  <si>
    <t>ИТОГО</t>
  </si>
  <si>
    <t>итого руб</t>
  </si>
  <si>
    <t>итого уе</t>
  </si>
  <si>
    <t>продажи Продукта Х кг.</t>
  </si>
  <si>
    <t>продажи Продукта У кг</t>
  </si>
  <si>
    <t>итого кг.</t>
  </si>
  <si>
    <t>продажи Продукта Х на 1 клиента</t>
  </si>
  <si>
    <t>продажи Продукта У на 1 клиента</t>
  </si>
  <si>
    <t>Объём продаж Продукта Х кг</t>
  </si>
  <si>
    <t>Объём продаж Продукта У кг</t>
  </si>
  <si>
    <t>маржа Продукта Х руб.</t>
  </si>
  <si>
    <t>маржа Продукта У руб.</t>
  </si>
  <si>
    <t>ориентировочные затраты уе</t>
  </si>
  <si>
    <t>чистая маржа проекта уе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</si>
</sst>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0.0"/>
  </numFmts>
  <fonts count="1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wrapText="1"/>
    </xf>
    <xf numFmtId="1" fontId="6" fillId="2" borderId="4" xfId="0" applyNumberFormat="1" applyFont="1" applyFill="1" applyBorder="1" applyAlignment="1">
      <alignment/>
    </xf>
    <xf numFmtId="1" fontId="7" fillId="2" borderId="5" xfId="0" applyNumberFormat="1" applyFont="1" applyFill="1" applyBorder="1" applyAlignment="1">
      <alignment/>
    </xf>
    <xf numFmtId="1" fontId="7" fillId="2" borderId="6" xfId="0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/>
    </xf>
    <xf numFmtId="1" fontId="6" fillId="2" borderId="6" xfId="0" applyNumberFormat="1" applyFont="1" applyFill="1" applyBorder="1" applyAlignment="1">
      <alignment/>
    </xf>
    <xf numFmtId="1" fontId="7" fillId="2" borderId="4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left"/>
    </xf>
    <xf numFmtId="1" fontId="6" fillId="2" borderId="8" xfId="0" applyNumberFormat="1" applyFont="1" applyFill="1" applyBorder="1" applyAlignment="1">
      <alignment/>
    </xf>
    <xf numFmtId="1" fontId="7" fillId="2" borderId="9" xfId="0" applyNumberFormat="1" applyFont="1" applyFill="1" applyBorder="1" applyAlignment="1">
      <alignment/>
    </xf>
    <xf numFmtId="1" fontId="7" fillId="2" borderId="10" xfId="0" applyNumberFormat="1" applyFont="1" applyFill="1" applyBorder="1" applyAlignment="1">
      <alignment/>
    </xf>
    <xf numFmtId="1" fontId="6" fillId="2" borderId="9" xfId="0" applyNumberFormat="1" applyFont="1" applyFill="1" applyBorder="1" applyAlignment="1">
      <alignment/>
    </xf>
    <xf numFmtId="1" fontId="6" fillId="2" borderId="10" xfId="0" applyNumberFormat="1" applyFont="1" applyFill="1" applyBorder="1" applyAlignment="1">
      <alignment/>
    </xf>
    <xf numFmtId="1" fontId="7" fillId="2" borderId="8" xfId="0" applyNumberFormat="1" applyFont="1" applyFill="1" applyBorder="1" applyAlignment="1">
      <alignment/>
    </xf>
    <xf numFmtId="0" fontId="5" fillId="2" borderId="11" xfId="0" applyFont="1" applyFill="1" applyBorder="1" applyAlignment="1">
      <alignment horizontal="left"/>
    </xf>
    <xf numFmtId="1" fontId="6" fillId="2" borderId="12" xfId="0" applyNumberFormat="1" applyFont="1" applyFill="1" applyBorder="1" applyAlignment="1">
      <alignment/>
    </xf>
    <xf numFmtId="1" fontId="7" fillId="2" borderId="13" xfId="0" applyNumberFormat="1" applyFont="1" applyFill="1" applyBorder="1" applyAlignment="1">
      <alignment/>
    </xf>
    <xf numFmtId="1" fontId="7" fillId="2" borderId="14" xfId="0" applyNumberFormat="1" applyFont="1" applyFill="1" applyBorder="1" applyAlignment="1">
      <alignment/>
    </xf>
    <xf numFmtId="1" fontId="6" fillId="2" borderId="13" xfId="0" applyNumberFormat="1" applyFont="1" applyFill="1" applyBorder="1" applyAlignment="1">
      <alignment/>
    </xf>
    <xf numFmtId="1" fontId="6" fillId="2" borderId="14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0" fontId="3" fillId="2" borderId="15" xfId="0" applyFont="1" applyFill="1" applyBorder="1" applyAlignment="1">
      <alignment horizontal="left"/>
    </xf>
    <xf numFmtId="1" fontId="8" fillId="2" borderId="16" xfId="0" applyNumberFormat="1" applyFont="1" applyFill="1" applyBorder="1" applyAlignment="1">
      <alignment/>
    </xf>
    <xf numFmtId="1" fontId="8" fillId="2" borderId="17" xfId="0" applyNumberFormat="1" applyFont="1" applyFill="1" applyBorder="1" applyAlignment="1">
      <alignment/>
    </xf>
    <xf numFmtId="1" fontId="8" fillId="2" borderId="18" xfId="0" applyNumberFormat="1" applyFont="1" applyFill="1" applyBorder="1" applyAlignment="1">
      <alignment/>
    </xf>
    <xf numFmtId="1" fontId="9" fillId="2" borderId="16" xfId="0" applyNumberFormat="1" applyFont="1" applyFill="1" applyBorder="1" applyAlignment="1">
      <alignment/>
    </xf>
    <xf numFmtId="1" fontId="9" fillId="2" borderId="17" xfId="0" applyNumberFormat="1" applyFont="1" applyFill="1" applyBorder="1" applyAlignment="1">
      <alignment/>
    </xf>
    <xf numFmtId="1" fontId="9" fillId="2" borderId="18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/>
    </xf>
    <xf numFmtId="1" fontId="6" fillId="0" borderId="4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7" fillId="0" borderId="4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0" fontId="5" fillId="3" borderId="7" xfId="0" applyFont="1" applyFill="1" applyBorder="1" applyAlignment="1">
      <alignment horizontal="left"/>
    </xf>
    <xf numFmtId="1" fontId="6" fillId="3" borderId="8" xfId="0" applyNumberFormat="1" applyFont="1" applyFill="1" applyBorder="1" applyAlignment="1">
      <alignment/>
    </xf>
    <xf numFmtId="1" fontId="7" fillId="3" borderId="9" xfId="0" applyNumberFormat="1" applyFont="1" applyFill="1" applyBorder="1" applyAlignment="1">
      <alignment/>
    </xf>
    <xf numFmtId="0" fontId="2" fillId="3" borderId="9" xfId="0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/>
    </xf>
    <xf numFmtId="1" fontId="6" fillId="3" borderId="10" xfId="0" applyNumberFormat="1" applyFont="1" applyFill="1" applyBorder="1" applyAlignment="1">
      <alignment/>
    </xf>
    <xf numFmtId="1" fontId="7" fillId="3" borderId="8" xfId="0" applyNumberFormat="1" applyFont="1" applyFill="1" applyBorder="1" applyAlignment="1">
      <alignment/>
    </xf>
    <xf numFmtId="1" fontId="7" fillId="3" borderId="10" xfId="0" applyNumberFormat="1" applyFont="1" applyFill="1" applyBorder="1" applyAlignment="1">
      <alignment/>
    </xf>
    <xf numFmtId="0" fontId="7" fillId="3" borderId="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1" fontId="6" fillId="3" borderId="12" xfId="0" applyNumberFormat="1" applyFont="1" applyFill="1" applyBorder="1" applyAlignment="1">
      <alignment/>
    </xf>
    <xf numFmtId="1" fontId="7" fillId="3" borderId="13" xfId="0" applyNumberFormat="1" applyFont="1" applyFill="1" applyBorder="1" applyAlignment="1">
      <alignment/>
    </xf>
    <xf numFmtId="1" fontId="6" fillId="3" borderId="13" xfId="0" applyNumberFormat="1" applyFont="1" applyFill="1" applyBorder="1" applyAlignment="1">
      <alignment/>
    </xf>
    <xf numFmtId="1" fontId="6" fillId="3" borderId="14" xfId="0" applyNumberFormat="1" applyFont="1" applyFill="1" applyBorder="1" applyAlignment="1">
      <alignment/>
    </xf>
    <xf numFmtId="1" fontId="7" fillId="3" borderId="12" xfId="0" applyNumberFormat="1" applyFont="1" applyFill="1" applyBorder="1" applyAlignment="1">
      <alignment/>
    </xf>
    <xf numFmtId="1" fontId="7" fillId="3" borderId="14" xfId="0" applyNumberFormat="1" applyFont="1" applyFill="1" applyBorder="1" applyAlignment="1">
      <alignment/>
    </xf>
    <xf numFmtId="0" fontId="3" fillId="3" borderId="15" xfId="0" applyFont="1" applyFill="1" applyBorder="1" applyAlignment="1">
      <alignment horizontal="left"/>
    </xf>
    <xf numFmtId="1" fontId="8" fillId="3" borderId="16" xfId="0" applyNumberFormat="1" applyFont="1" applyFill="1" applyBorder="1" applyAlignment="1">
      <alignment/>
    </xf>
    <xf numFmtId="1" fontId="8" fillId="3" borderId="17" xfId="0" applyNumberFormat="1" applyFont="1" applyFill="1" applyBorder="1" applyAlignment="1">
      <alignment/>
    </xf>
    <xf numFmtId="1" fontId="8" fillId="3" borderId="18" xfId="0" applyNumberFormat="1" applyFont="1" applyFill="1" applyBorder="1" applyAlignment="1">
      <alignment/>
    </xf>
    <xf numFmtId="1" fontId="9" fillId="3" borderId="16" xfId="0" applyNumberFormat="1" applyFont="1" applyFill="1" applyBorder="1" applyAlignment="1">
      <alignment/>
    </xf>
    <xf numFmtId="1" fontId="9" fillId="3" borderId="17" xfId="0" applyNumberFormat="1" applyFont="1" applyFill="1" applyBorder="1" applyAlignment="1">
      <alignment/>
    </xf>
    <xf numFmtId="1" fontId="9" fillId="3" borderId="18" xfId="0" applyNumberFormat="1" applyFont="1" applyFill="1" applyBorder="1" applyAlignment="1">
      <alignment/>
    </xf>
    <xf numFmtId="0" fontId="5" fillId="4" borderId="7" xfId="0" applyFont="1" applyFill="1" applyBorder="1" applyAlignment="1">
      <alignment horizontal="left"/>
    </xf>
    <xf numFmtId="1" fontId="6" fillId="4" borderId="8" xfId="0" applyNumberFormat="1" applyFont="1" applyFill="1" applyBorder="1" applyAlignment="1">
      <alignment/>
    </xf>
    <xf numFmtId="1" fontId="7" fillId="4" borderId="9" xfId="0" applyNumberFormat="1" applyFont="1" applyFill="1" applyBorder="1" applyAlignment="1">
      <alignment/>
    </xf>
    <xf numFmtId="1" fontId="7" fillId="4" borderId="10" xfId="0" applyNumberFormat="1" applyFont="1" applyFill="1" applyBorder="1" applyAlignment="1">
      <alignment/>
    </xf>
    <xf numFmtId="1" fontId="6" fillId="4" borderId="9" xfId="0" applyNumberFormat="1" applyFont="1" applyFill="1" applyBorder="1" applyAlignment="1">
      <alignment/>
    </xf>
    <xf numFmtId="1" fontId="6" fillId="4" borderId="10" xfId="0" applyNumberFormat="1" applyFont="1" applyFill="1" applyBorder="1" applyAlignment="1">
      <alignment/>
    </xf>
    <xf numFmtId="1" fontId="7" fillId="4" borderId="8" xfId="0" applyNumberFormat="1" applyFont="1" applyFill="1" applyBorder="1" applyAlignment="1">
      <alignment/>
    </xf>
    <xf numFmtId="0" fontId="5" fillId="4" borderId="11" xfId="0" applyFont="1" applyFill="1" applyBorder="1" applyAlignment="1">
      <alignment horizontal="left"/>
    </xf>
    <xf numFmtId="1" fontId="6" fillId="4" borderId="12" xfId="0" applyNumberFormat="1" applyFont="1" applyFill="1" applyBorder="1" applyAlignment="1">
      <alignment/>
    </xf>
    <xf numFmtId="1" fontId="7" fillId="4" borderId="13" xfId="0" applyNumberFormat="1" applyFont="1" applyFill="1" applyBorder="1" applyAlignment="1">
      <alignment/>
    </xf>
    <xf numFmtId="1" fontId="7" fillId="4" borderId="14" xfId="0" applyNumberFormat="1" applyFont="1" applyFill="1" applyBorder="1" applyAlignment="1">
      <alignment/>
    </xf>
    <xf numFmtId="1" fontId="6" fillId="4" borderId="13" xfId="0" applyNumberFormat="1" applyFont="1" applyFill="1" applyBorder="1" applyAlignment="1">
      <alignment/>
    </xf>
    <xf numFmtId="1" fontId="6" fillId="4" borderId="14" xfId="0" applyNumberFormat="1" applyFont="1" applyFill="1" applyBorder="1" applyAlignment="1">
      <alignment/>
    </xf>
    <xf numFmtId="0" fontId="3" fillId="4" borderId="15" xfId="0" applyFont="1" applyFill="1" applyBorder="1" applyAlignment="1">
      <alignment horizontal="left"/>
    </xf>
    <xf numFmtId="1" fontId="8" fillId="4" borderId="16" xfId="0" applyNumberFormat="1" applyFont="1" applyFill="1" applyBorder="1" applyAlignment="1">
      <alignment/>
    </xf>
    <xf numFmtId="1" fontId="8" fillId="4" borderId="17" xfId="0" applyNumberFormat="1" applyFont="1" applyFill="1" applyBorder="1" applyAlignment="1">
      <alignment/>
    </xf>
    <xf numFmtId="1" fontId="8" fillId="4" borderId="18" xfId="0" applyNumberFormat="1" applyFont="1" applyFill="1" applyBorder="1" applyAlignment="1">
      <alignment/>
    </xf>
    <xf numFmtId="1" fontId="9" fillId="4" borderId="16" xfId="0" applyNumberFormat="1" applyFont="1" applyFill="1" applyBorder="1" applyAlignment="1">
      <alignment/>
    </xf>
    <xf numFmtId="1" fontId="9" fillId="4" borderId="17" xfId="0" applyNumberFormat="1" applyFont="1" applyFill="1" applyBorder="1" applyAlignment="1">
      <alignment/>
    </xf>
    <xf numFmtId="1" fontId="9" fillId="4" borderId="18" xfId="0" applyNumberFormat="1" applyFont="1" applyFill="1" applyBorder="1" applyAlignment="1">
      <alignment/>
    </xf>
    <xf numFmtId="0" fontId="3" fillId="0" borderId="19" xfId="0" applyFont="1" applyBorder="1" applyAlignment="1">
      <alignment horizontal="left"/>
    </xf>
    <xf numFmtId="1" fontId="6" fillId="0" borderId="4" xfId="0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1" fontId="6" fillId="0" borderId="6" xfId="0" applyNumberFormat="1" applyFont="1" applyBorder="1" applyAlignment="1">
      <alignment/>
    </xf>
    <xf numFmtId="0" fontId="5" fillId="5" borderId="7" xfId="0" applyFont="1" applyFill="1" applyBorder="1" applyAlignment="1">
      <alignment horizontal="left"/>
    </xf>
    <xf numFmtId="1" fontId="6" fillId="5" borderId="8" xfId="0" applyNumberFormat="1" applyFont="1" applyFill="1" applyBorder="1" applyAlignment="1">
      <alignment/>
    </xf>
    <xf numFmtId="1" fontId="7" fillId="5" borderId="9" xfId="0" applyNumberFormat="1" applyFont="1" applyFill="1" applyBorder="1" applyAlignment="1">
      <alignment/>
    </xf>
    <xf numFmtId="1" fontId="6" fillId="5" borderId="9" xfId="0" applyNumberFormat="1" applyFont="1" applyFill="1" applyBorder="1" applyAlignment="1">
      <alignment/>
    </xf>
    <xf numFmtId="1" fontId="6" fillId="5" borderId="10" xfId="0" applyNumberFormat="1" applyFont="1" applyFill="1" applyBorder="1" applyAlignment="1">
      <alignment/>
    </xf>
    <xf numFmtId="1" fontId="7" fillId="5" borderId="8" xfId="0" applyNumberFormat="1" applyFont="1" applyFill="1" applyBorder="1" applyAlignment="1">
      <alignment/>
    </xf>
    <xf numFmtId="1" fontId="7" fillId="5" borderId="10" xfId="0" applyNumberFormat="1" applyFont="1" applyFill="1" applyBorder="1" applyAlignment="1">
      <alignment/>
    </xf>
    <xf numFmtId="0" fontId="5" fillId="5" borderId="11" xfId="0" applyFont="1" applyFill="1" applyBorder="1" applyAlignment="1">
      <alignment horizontal="left"/>
    </xf>
    <xf numFmtId="1" fontId="6" fillId="5" borderId="12" xfId="0" applyNumberFormat="1" applyFont="1" applyFill="1" applyBorder="1" applyAlignment="1">
      <alignment/>
    </xf>
    <xf numFmtId="1" fontId="7" fillId="5" borderId="13" xfId="0" applyNumberFormat="1" applyFont="1" applyFill="1" applyBorder="1" applyAlignment="1">
      <alignment/>
    </xf>
    <xf numFmtId="1" fontId="6" fillId="5" borderId="13" xfId="0" applyNumberFormat="1" applyFont="1" applyFill="1" applyBorder="1" applyAlignment="1">
      <alignment/>
    </xf>
    <xf numFmtId="1" fontId="6" fillId="5" borderId="14" xfId="0" applyNumberFormat="1" applyFont="1" applyFill="1" applyBorder="1" applyAlignment="1">
      <alignment/>
    </xf>
    <xf numFmtId="1" fontId="7" fillId="5" borderId="12" xfId="0" applyNumberFormat="1" applyFont="1" applyFill="1" applyBorder="1" applyAlignment="1">
      <alignment/>
    </xf>
    <xf numFmtId="1" fontId="7" fillId="5" borderId="14" xfId="0" applyNumberFormat="1" applyFont="1" applyFill="1" applyBorder="1" applyAlignment="1">
      <alignment/>
    </xf>
    <xf numFmtId="0" fontId="3" fillId="5" borderId="15" xfId="0" applyFont="1" applyFill="1" applyBorder="1" applyAlignment="1">
      <alignment horizontal="left"/>
    </xf>
    <xf numFmtId="1" fontId="8" fillId="5" borderId="16" xfId="0" applyNumberFormat="1" applyFont="1" applyFill="1" applyBorder="1" applyAlignment="1">
      <alignment/>
    </xf>
    <xf numFmtId="1" fontId="8" fillId="5" borderId="17" xfId="0" applyNumberFormat="1" applyFont="1" applyFill="1" applyBorder="1" applyAlignment="1">
      <alignment/>
    </xf>
    <xf numFmtId="1" fontId="8" fillId="5" borderId="18" xfId="0" applyNumberFormat="1" applyFont="1" applyFill="1" applyBorder="1" applyAlignment="1">
      <alignment/>
    </xf>
    <xf numFmtId="1" fontId="9" fillId="5" borderId="16" xfId="0" applyNumberFormat="1" applyFont="1" applyFill="1" applyBorder="1" applyAlignment="1">
      <alignment/>
    </xf>
    <xf numFmtId="1" fontId="9" fillId="5" borderId="17" xfId="0" applyNumberFormat="1" applyFont="1" applyFill="1" applyBorder="1" applyAlignment="1">
      <alignment/>
    </xf>
    <xf numFmtId="1" fontId="9" fillId="5" borderId="18" xfId="0" applyNumberFormat="1" applyFont="1" applyFill="1" applyBorder="1" applyAlignment="1">
      <alignment/>
    </xf>
    <xf numFmtId="0" fontId="5" fillId="6" borderId="7" xfId="0" applyFont="1" applyFill="1" applyBorder="1" applyAlignment="1">
      <alignment horizontal="left"/>
    </xf>
    <xf numFmtId="1" fontId="6" fillId="6" borderId="8" xfId="0" applyNumberFormat="1" applyFont="1" applyFill="1" applyBorder="1" applyAlignment="1">
      <alignment/>
    </xf>
    <xf numFmtId="1" fontId="7" fillId="6" borderId="9" xfId="0" applyNumberFormat="1" applyFont="1" applyFill="1" applyBorder="1" applyAlignment="1">
      <alignment/>
    </xf>
    <xf numFmtId="0" fontId="0" fillId="6" borderId="9" xfId="0" applyFill="1" applyBorder="1" applyAlignment="1">
      <alignment horizontal="center"/>
    </xf>
    <xf numFmtId="1" fontId="6" fillId="6" borderId="9" xfId="0" applyNumberFormat="1" applyFont="1" applyFill="1" applyBorder="1" applyAlignment="1">
      <alignment/>
    </xf>
    <xf numFmtId="1" fontId="6" fillId="6" borderId="10" xfId="0" applyNumberFormat="1" applyFont="1" applyFill="1" applyBorder="1" applyAlignment="1">
      <alignment/>
    </xf>
    <xf numFmtId="1" fontId="7" fillId="6" borderId="8" xfId="0" applyNumberFormat="1" applyFont="1" applyFill="1" applyBorder="1" applyAlignment="1">
      <alignment/>
    </xf>
    <xf numFmtId="1" fontId="7" fillId="6" borderId="10" xfId="0" applyNumberFormat="1" applyFont="1" applyFill="1" applyBorder="1" applyAlignment="1">
      <alignment/>
    </xf>
    <xf numFmtId="0" fontId="5" fillId="6" borderId="11" xfId="0" applyFont="1" applyFill="1" applyBorder="1" applyAlignment="1">
      <alignment horizontal="left"/>
    </xf>
    <xf numFmtId="1" fontId="6" fillId="6" borderId="12" xfId="0" applyNumberFormat="1" applyFont="1" applyFill="1" applyBorder="1" applyAlignment="1">
      <alignment/>
    </xf>
    <xf numFmtId="1" fontId="7" fillId="6" borderId="13" xfId="0" applyNumberFormat="1" applyFont="1" applyFill="1" applyBorder="1" applyAlignment="1">
      <alignment/>
    </xf>
    <xf numFmtId="1" fontId="6" fillId="6" borderId="13" xfId="0" applyNumberFormat="1" applyFont="1" applyFill="1" applyBorder="1" applyAlignment="1">
      <alignment/>
    </xf>
    <xf numFmtId="1" fontId="6" fillId="6" borderId="14" xfId="0" applyNumberFormat="1" applyFont="1" applyFill="1" applyBorder="1" applyAlignment="1">
      <alignment/>
    </xf>
    <xf numFmtId="1" fontId="7" fillId="6" borderId="14" xfId="0" applyNumberFormat="1" applyFont="1" applyFill="1" applyBorder="1" applyAlignment="1">
      <alignment/>
    </xf>
    <xf numFmtId="0" fontId="3" fillId="6" borderId="15" xfId="0" applyFont="1" applyFill="1" applyBorder="1" applyAlignment="1">
      <alignment horizontal="left"/>
    </xf>
    <xf numFmtId="1" fontId="8" fillId="6" borderId="16" xfId="0" applyNumberFormat="1" applyFont="1" applyFill="1" applyBorder="1" applyAlignment="1">
      <alignment/>
    </xf>
    <xf numFmtId="1" fontId="8" fillId="6" borderId="17" xfId="0" applyNumberFormat="1" applyFont="1" applyFill="1" applyBorder="1" applyAlignment="1">
      <alignment/>
    </xf>
    <xf numFmtId="1" fontId="8" fillId="6" borderId="18" xfId="0" applyNumberFormat="1" applyFont="1" applyFill="1" applyBorder="1" applyAlignment="1">
      <alignment/>
    </xf>
    <xf numFmtId="1" fontId="9" fillId="6" borderId="16" xfId="0" applyNumberFormat="1" applyFont="1" applyFill="1" applyBorder="1" applyAlignment="1">
      <alignment/>
    </xf>
    <xf numFmtId="1" fontId="9" fillId="6" borderId="17" xfId="0" applyNumberFormat="1" applyFont="1" applyFill="1" applyBorder="1" applyAlignment="1">
      <alignment/>
    </xf>
    <xf numFmtId="1" fontId="9" fillId="6" borderId="18" xfId="0" applyNumberFormat="1" applyFont="1" applyFill="1" applyBorder="1" applyAlignment="1">
      <alignment/>
    </xf>
    <xf numFmtId="0" fontId="5" fillId="7" borderId="7" xfId="0" applyFont="1" applyFill="1" applyBorder="1" applyAlignment="1">
      <alignment horizontal="left"/>
    </xf>
    <xf numFmtId="1" fontId="6" fillId="7" borderId="8" xfId="0" applyNumberFormat="1" applyFont="1" applyFill="1" applyBorder="1" applyAlignment="1">
      <alignment/>
    </xf>
    <xf numFmtId="1" fontId="7" fillId="7" borderId="9" xfId="0" applyNumberFormat="1" applyFont="1" applyFill="1" applyBorder="1" applyAlignment="1">
      <alignment/>
    </xf>
    <xf numFmtId="0" fontId="0" fillId="7" borderId="9" xfId="0" applyFill="1" applyBorder="1" applyAlignment="1">
      <alignment horizontal="center"/>
    </xf>
    <xf numFmtId="1" fontId="6" fillId="7" borderId="9" xfId="0" applyNumberFormat="1" applyFont="1" applyFill="1" applyBorder="1" applyAlignment="1">
      <alignment/>
    </xf>
    <xf numFmtId="1" fontId="6" fillId="7" borderId="10" xfId="0" applyNumberFormat="1" applyFont="1" applyFill="1" applyBorder="1" applyAlignment="1">
      <alignment/>
    </xf>
    <xf numFmtId="1" fontId="7" fillId="7" borderId="8" xfId="0" applyNumberFormat="1" applyFont="1" applyFill="1" applyBorder="1" applyAlignment="1">
      <alignment/>
    </xf>
    <xf numFmtId="1" fontId="7" fillId="7" borderId="10" xfId="0" applyNumberFormat="1" applyFont="1" applyFill="1" applyBorder="1" applyAlignment="1">
      <alignment/>
    </xf>
    <xf numFmtId="0" fontId="0" fillId="7" borderId="9" xfId="0" applyFill="1" applyBorder="1" applyAlignment="1">
      <alignment horizontal="center" vertical="center"/>
    </xf>
    <xf numFmtId="1" fontId="7" fillId="7" borderId="9" xfId="0" applyNumberFormat="1" applyFont="1" applyFill="1" applyBorder="1" applyAlignment="1">
      <alignment vertical="center"/>
    </xf>
    <xf numFmtId="0" fontId="5" fillId="7" borderId="11" xfId="0" applyFont="1" applyFill="1" applyBorder="1" applyAlignment="1">
      <alignment horizontal="left"/>
    </xf>
    <xf numFmtId="1" fontId="6" fillId="7" borderId="12" xfId="0" applyNumberFormat="1" applyFont="1" applyFill="1" applyBorder="1" applyAlignment="1">
      <alignment/>
    </xf>
    <xf numFmtId="1" fontId="7" fillId="7" borderId="13" xfId="0" applyNumberFormat="1" applyFont="1" applyFill="1" applyBorder="1" applyAlignment="1">
      <alignment/>
    </xf>
    <xf numFmtId="1" fontId="6" fillId="7" borderId="13" xfId="0" applyNumberFormat="1" applyFont="1" applyFill="1" applyBorder="1" applyAlignment="1">
      <alignment/>
    </xf>
    <xf numFmtId="1" fontId="6" fillId="7" borderId="14" xfId="0" applyNumberFormat="1" applyFont="1" applyFill="1" applyBorder="1" applyAlignment="1">
      <alignment/>
    </xf>
    <xf numFmtId="1" fontId="7" fillId="7" borderId="12" xfId="0" applyNumberFormat="1" applyFont="1" applyFill="1" applyBorder="1" applyAlignment="1">
      <alignment/>
    </xf>
    <xf numFmtId="1" fontId="7" fillId="7" borderId="14" xfId="0" applyNumberFormat="1" applyFont="1" applyFill="1" applyBorder="1" applyAlignment="1">
      <alignment/>
    </xf>
    <xf numFmtId="0" fontId="3" fillId="7" borderId="15" xfId="0" applyFont="1" applyFill="1" applyBorder="1" applyAlignment="1">
      <alignment horizontal="left"/>
    </xf>
    <xf numFmtId="1" fontId="8" fillId="7" borderId="16" xfId="0" applyNumberFormat="1" applyFont="1" applyFill="1" applyBorder="1" applyAlignment="1">
      <alignment/>
    </xf>
    <xf numFmtId="1" fontId="8" fillId="7" borderId="17" xfId="0" applyNumberFormat="1" applyFont="1" applyFill="1" applyBorder="1" applyAlignment="1">
      <alignment/>
    </xf>
    <xf numFmtId="1" fontId="8" fillId="7" borderId="18" xfId="0" applyNumberFormat="1" applyFont="1" applyFill="1" applyBorder="1" applyAlignment="1">
      <alignment/>
    </xf>
    <xf numFmtId="1" fontId="9" fillId="7" borderId="16" xfId="0" applyNumberFormat="1" applyFont="1" applyFill="1" applyBorder="1" applyAlignment="1">
      <alignment/>
    </xf>
    <xf numFmtId="1" fontId="9" fillId="7" borderId="17" xfId="0" applyNumberFormat="1" applyFont="1" applyFill="1" applyBorder="1" applyAlignment="1">
      <alignment/>
    </xf>
    <xf numFmtId="1" fontId="9" fillId="7" borderId="18" xfId="0" applyNumberFormat="1" applyFont="1" applyFill="1" applyBorder="1" applyAlignment="1">
      <alignment/>
    </xf>
    <xf numFmtId="0" fontId="5" fillId="8" borderId="7" xfId="17" applyFont="1" applyFill="1" applyBorder="1" applyAlignment="1">
      <alignment horizontal="left" vertical="center"/>
      <protection/>
    </xf>
    <xf numFmtId="1" fontId="6" fillId="8" borderId="8" xfId="17" applyNumberFormat="1" applyFont="1" applyFill="1" applyBorder="1" applyAlignment="1">
      <alignment vertical="center"/>
      <protection/>
    </xf>
    <xf numFmtId="1" fontId="7" fillId="8" borderId="9" xfId="17" applyNumberFormat="1" applyFont="1" applyFill="1" applyBorder="1" applyAlignment="1">
      <alignment vertical="center"/>
      <protection/>
    </xf>
    <xf numFmtId="164" fontId="7" fillId="8" borderId="10" xfId="17" applyNumberFormat="1" applyFont="1" applyFill="1" applyBorder="1" applyAlignment="1">
      <alignment vertical="center"/>
      <protection/>
    </xf>
    <xf numFmtId="1" fontId="6" fillId="8" borderId="9" xfId="17" applyNumberFormat="1" applyFont="1" applyFill="1" applyBorder="1" applyAlignment="1">
      <alignment vertical="center"/>
      <protection/>
    </xf>
    <xf numFmtId="164" fontId="6" fillId="8" borderId="10" xfId="17" applyNumberFormat="1" applyFont="1" applyFill="1" applyBorder="1" applyAlignment="1">
      <alignment vertical="center"/>
      <protection/>
    </xf>
    <xf numFmtId="1" fontId="6" fillId="8" borderId="10" xfId="17" applyNumberFormat="1" applyFont="1" applyFill="1" applyBorder="1" applyAlignment="1">
      <alignment vertical="center"/>
      <protection/>
    </xf>
    <xf numFmtId="1" fontId="7" fillId="8" borderId="8" xfId="0" applyNumberFormat="1" applyFont="1" applyFill="1" applyBorder="1" applyAlignment="1">
      <alignment/>
    </xf>
    <xf numFmtId="1" fontId="7" fillId="8" borderId="9" xfId="0" applyNumberFormat="1" applyFont="1" applyFill="1" applyBorder="1" applyAlignment="1">
      <alignment/>
    </xf>
    <xf numFmtId="1" fontId="7" fillId="8" borderId="10" xfId="0" applyNumberFormat="1" applyFont="1" applyFill="1" applyBorder="1" applyAlignment="1">
      <alignment/>
    </xf>
    <xf numFmtId="164" fontId="7" fillId="8" borderId="10" xfId="17" applyNumberFormat="1" applyFont="1" applyFill="1" applyBorder="1" applyAlignment="1">
      <alignment horizontal="center" vertical="center"/>
      <protection/>
    </xf>
    <xf numFmtId="0" fontId="5" fillId="8" borderId="11" xfId="17" applyFont="1" applyFill="1" applyBorder="1" applyAlignment="1">
      <alignment horizontal="left" vertical="center"/>
      <protection/>
    </xf>
    <xf numFmtId="1" fontId="6" fillId="8" borderId="12" xfId="17" applyNumberFormat="1" applyFont="1" applyFill="1" applyBorder="1" applyAlignment="1">
      <alignment vertical="center"/>
      <protection/>
    </xf>
    <xf numFmtId="1" fontId="7" fillId="8" borderId="13" xfId="17" applyNumberFormat="1" applyFont="1" applyFill="1" applyBorder="1" applyAlignment="1">
      <alignment vertical="center"/>
      <protection/>
    </xf>
    <xf numFmtId="164" fontId="7" fillId="8" borderId="14" xfId="17" applyNumberFormat="1" applyFont="1" applyFill="1" applyBorder="1" applyAlignment="1">
      <alignment vertical="center"/>
      <protection/>
    </xf>
    <xf numFmtId="1" fontId="6" fillId="8" borderId="13" xfId="17" applyNumberFormat="1" applyFont="1" applyFill="1" applyBorder="1" applyAlignment="1">
      <alignment vertical="center"/>
      <protection/>
    </xf>
    <xf numFmtId="164" fontId="6" fillId="8" borderId="14" xfId="17" applyNumberFormat="1" applyFont="1" applyFill="1" applyBorder="1" applyAlignment="1">
      <alignment vertical="center"/>
      <protection/>
    </xf>
    <xf numFmtId="1" fontId="6" fillId="8" borderId="14" xfId="17" applyNumberFormat="1" applyFont="1" applyFill="1" applyBorder="1" applyAlignment="1">
      <alignment vertical="center"/>
      <protection/>
    </xf>
    <xf numFmtId="1" fontId="7" fillId="8" borderId="12" xfId="0" applyNumberFormat="1" applyFont="1" applyFill="1" applyBorder="1" applyAlignment="1">
      <alignment/>
    </xf>
    <xf numFmtId="1" fontId="7" fillId="8" borderId="13" xfId="0" applyNumberFormat="1" applyFont="1" applyFill="1" applyBorder="1" applyAlignment="1">
      <alignment/>
    </xf>
    <xf numFmtId="1" fontId="7" fillId="8" borderId="14" xfId="0" applyNumberFormat="1" applyFont="1" applyFill="1" applyBorder="1" applyAlignment="1">
      <alignment/>
    </xf>
    <xf numFmtId="0" fontId="3" fillId="8" borderId="15" xfId="17" applyFont="1" applyFill="1" applyBorder="1" applyAlignment="1">
      <alignment horizontal="left" vertical="center"/>
      <protection/>
    </xf>
    <xf numFmtId="1" fontId="8" fillId="8" borderId="16" xfId="17" applyNumberFormat="1" applyFont="1" applyFill="1" applyBorder="1" applyAlignment="1">
      <alignment vertical="center"/>
      <protection/>
    </xf>
    <xf numFmtId="1" fontId="8" fillId="8" borderId="17" xfId="17" applyNumberFormat="1" applyFont="1" applyFill="1" applyBorder="1" applyAlignment="1">
      <alignment vertical="center"/>
      <protection/>
    </xf>
    <xf numFmtId="1" fontId="8" fillId="8" borderId="18" xfId="17" applyNumberFormat="1" applyFont="1" applyFill="1" applyBorder="1" applyAlignment="1">
      <alignment vertical="center"/>
      <protection/>
    </xf>
    <xf numFmtId="1" fontId="9" fillId="8" borderId="16" xfId="0" applyNumberFormat="1" applyFont="1" applyFill="1" applyBorder="1" applyAlignment="1">
      <alignment/>
    </xf>
    <xf numFmtId="1" fontId="9" fillId="8" borderId="17" xfId="0" applyNumberFormat="1" applyFont="1" applyFill="1" applyBorder="1" applyAlignment="1">
      <alignment/>
    </xf>
    <xf numFmtId="1" fontId="9" fillId="8" borderId="18" xfId="0" applyNumberFormat="1" applyFont="1" applyFill="1" applyBorder="1" applyAlignment="1">
      <alignment/>
    </xf>
    <xf numFmtId="0" fontId="3" fillId="0" borderId="3" xfId="17" applyFont="1" applyFill="1" applyBorder="1" applyAlignment="1">
      <alignment horizontal="left" vertical="center"/>
      <protection/>
    </xf>
    <xf numFmtId="1" fontId="6" fillId="0" borderId="4" xfId="17" applyNumberFormat="1" applyFont="1" applyFill="1" applyBorder="1" applyAlignment="1">
      <alignment vertical="center"/>
      <protection/>
    </xf>
    <xf numFmtId="1" fontId="6" fillId="0" borderId="5" xfId="17" applyNumberFormat="1" applyFont="1" applyFill="1" applyBorder="1" applyAlignment="1">
      <alignment vertical="center"/>
      <protection/>
    </xf>
    <xf numFmtId="1" fontId="7" fillId="0" borderId="5" xfId="17" applyNumberFormat="1" applyFont="1" applyFill="1" applyBorder="1" applyAlignment="1">
      <alignment vertical="center"/>
      <protection/>
    </xf>
    <xf numFmtId="1" fontId="7" fillId="0" borderId="6" xfId="17" applyNumberFormat="1" applyFont="1" applyFill="1" applyBorder="1" applyAlignment="1">
      <alignment vertical="center"/>
      <protection/>
    </xf>
    <xf numFmtId="1" fontId="6" fillId="0" borderId="6" xfId="17" applyNumberFormat="1" applyFont="1" applyFill="1" applyBorder="1" applyAlignment="1">
      <alignment vertical="center"/>
      <protection/>
    </xf>
    <xf numFmtId="0" fontId="5" fillId="9" borderId="7" xfId="0" applyFont="1" applyFill="1" applyBorder="1" applyAlignment="1">
      <alignment horizontal="left"/>
    </xf>
    <xf numFmtId="1" fontId="6" fillId="9" borderId="8" xfId="0" applyNumberFormat="1" applyFont="1" applyFill="1" applyBorder="1" applyAlignment="1">
      <alignment/>
    </xf>
    <xf numFmtId="1" fontId="7" fillId="9" borderId="9" xfId="0" applyNumberFormat="1" applyFont="1" applyFill="1" applyBorder="1" applyAlignment="1">
      <alignment/>
    </xf>
    <xf numFmtId="0" fontId="0" fillId="9" borderId="9" xfId="0" applyFont="1" applyFill="1" applyBorder="1" applyAlignment="1">
      <alignment horizontal="center"/>
    </xf>
    <xf numFmtId="1" fontId="7" fillId="9" borderId="10" xfId="0" applyNumberFormat="1" applyFont="1" applyFill="1" applyBorder="1" applyAlignment="1">
      <alignment/>
    </xf>
    <xf numFmtId="1" fontId="6" fillId="9" borderId="10" xfId="0" applyNumberFormat="1" applyFont="1" applyFill="1" applyBorder="1" applyAlignment="1">
      <alignment/>
    </xf>
    <xf numFmtId="1" fontId="6" fillId="9" borderId="9" xfId="0" applyNumberFormat="1" applyFont="1" applyFill="1" applyBorder="1" applyAlignment="1">
      <alignment/>
    </xf>
    <xf numFmtId="1" fontId="7" fillId="9" borderId="8" xfId="0" applyNumberFormat="1" applyFont="1" applyFill="1" applyBorder="1" applyAlignment="1">
      <alignment/>
    </xf>
    <xf numFmtId="1" fontId="0" fillId="9" borderId="9" xfId="0" applyNumberFormat="1" applyFont="1" applyFill="1" applyBorder="1" applyAlignment="1">
      <alignment horizontal="center"/>
    </xf>
    <xf numFmtId="0" fontId="5" fillId="9" borderId="11" xfId="0" applyFont="1" applyFill="1" applyBorder="1" applyAlignment="1">
      <alignment horizontal="left"/>
    </xf>
    <xf numFmtId="1" fontId="6" fillId="9" borderId="12" xfId="0" applyNumberFormat="1" applyFont="1" applyFill="1" applyBorder="1" applyAlignment="1">
      <alignment/>
    </xf>
    <xf numFmtId="1" fontId="7" fillId="9" borderId="13" xfId="0" applyNumberFormat="1" applyFont="1" applyFill="1" applyBorder="1" applyAlignment="1">
      <alignment/>
    </xf>
    <xf numFmtId="1" fontId="7" fillId="9" borderId="14" xfId="0" applyNumberFormat="1" applyFont="1" applyFill="1" applyBorder="1" applyAlignment="1">
      <alignment/>
    </xf>
    <xf numFmtId="1" fontId="6" fillId="9" borderId="14" xfId="0" applyNumberFormat="1" applyFont="1" applyFill="1" applyBorder="1" applyAlignment="1">
      <alignment/>
    </xf>
    <xf numFmtId="1" fontId="6" fillId="9" borderId="13" xfId="0" applyNumberFormat="1" applyFont="1" applyFill="1" applyBorder="1" applyAlignment="1">
      <alignment/>
    </xf>
    <xf numFmtId="1" fontId="7" fillId="9" borderId="12" xfId="0" applyNumberFormat="1" applyFont="1" applyFill="1" applyBorder="1" applyAlignment="1">
      <alignment/>
    </xf>
    <xf numFmtId="0" fontId="3" fillId="9" borderId="15" xfId="0" applyFont="1" applyFill="1" applyBorder="1" applyAlignment="1">
      <alignment horizontal="left"/>
    </xf>
    <xf numFmtId="1" fontId="8" fillId="9" borderId="16" xfId="0" applyNumberFormat="1" applyFont="1" applyFill="1" applyBorder="1" applyAlignment="1">
      <alignment/>
    </xf>
    <xf numFmtId="1" fontId="8" fillId="9" borderId="17" xfId="0" applyNumberFormat="1" applyFont="1" applyFill="1" applyBorder="1" applyAlignment="1">
      <alignment/>
    </xf>
    <xf numFmtId="1" fontId="8" fillId="9" borderId="18" xfId="0" applyNumberFormat="1" applyFont="1" applyFill="1" applyBorder="1" applyAlignment="1">
      <alignment/>
    </xf>
    <xf numFmtId="1" fontId="9" fillId="9" borderId="16" xfId="0" applyNumberFormat="1" applyFont="1" applyFill="1" applyBorder="1" applyAlignment="1">
      <alignment/>
    </xf>
    <xf numFmtId="1" fontId="9" fillId="9" borderId="17" xfId="0" applyNumberFormat="1" applyFont="1" applyFill="1" applyBorder="1" applyAlignment="1">
      <alignment/>
    </xf>
    <xf numFmtId="1" fontId="9" fillId="9" borderId="18" xfId="0" applyNumberFormat="1" applyFont="1" applyFill="1" applyBorder="1" applyAlignment="1">
      <alignment/>
    </xf>
    <xf numFmtId="0" fontId="5" fillId="10" borderId="7" xfId="0" applyFont="1" applyFill="1" applyBorder="1" applyAlignment="1">
      <alignment horizontal="left"/>
    </xf>
    <xf numFmtId="1" fontId="6" fillId="10" borderId="8" xfId="0" applyNumberFormat="1" applyFont="1" applyFill="1" applyBorder="1" applyAlignment="1">
      <alignment/>
    </xf>
    <xf numFmtId="1" fontId="7" fillId="10" borderId="9" xfId="0" applyNumberFormat="1" applyFont="1" applyFill="1" applyBorder="1" applyAlignment="1">
      <alignment/>
    </xf>
    <xf numFmtId="1" fontId="7" fillId="10" borderId="10" xfId="0" applyNumberFormat="1" applyFont="1" applyFill="1" applyBorder="1" applyAlignment="1">
      <alignment/>
    </xf>
    <xf numFmtId="1" fontId="6" fillId="10" borderId="9" xfId="0" applyNumberFormat="1" applyFont="1" applyFill="1" applyBorder="1" applyAlignment="1">
      <alignment/>
    </xf>
    <xf numFmtId="1" fontId="6" fillId="10" borderId="10" xfId="0" applyNumberFormat="1" applyFont="1" applyFill="1" applyBorder="1" applyAlignment="1">
      <alignment/>
    </xf>
    <xf numFmtId="1" fontId="7" fillId="10" borderId="8" xfId="0" applyNumberFormat="1" applyFont="1" applyFill="1" applyBorder="1" applyAlignment="1">
      <alignment/>
    </xf>
    <xf numFmtId="0" fontId="5" fillId="10" borderId="11" xfId="0" applyFont="1" applyFill="1" applyBorder="1" applyAlignment="1">
      <alignment horizontal="left"/>
    </xf>
    <xf numFmtId="1" fontId="6" fillId="10" borderId="12" xfId="0" applyNumberFormat="1" applyFont="1" applyFill="1" applyBorder="1" applyAlignment="1">
      <alignment/>
    </xf>
    <xf numFmtId="1" fontId="7" fillId="10" borderId="13" xfId="0" applyNumberFormat="1" applyFont="1" applyFill="1" applyBorder="1" applyAlignment="1">
      <alignment/>
    </xf>
    <xf numFmtId="1" fontId="7" fillId="10" borderId="14" xfId="0" applyNumberFormat="1" applyFont="1" applyFill="1" applyBorder="1" applyAlignment="1">
      <alignment/>
    </xf>
    <xf numFmtId="1" fontId="6" fillId="10" borderId="13" xfId="0" applyNumberFormat="1" applyFont="1" applyFill="1" applyBorder="1" applyAlignment="1">
      <alignment/>
    </xf>
    <xf numFmtId="1" fontId="6" fillId="10" borderId="14" xfId="0" applyNumberFormat="1" applyFont="1" applyFill="1" applyBorder="1" applyAlignment="1">
      <alignment/>
    </xf>
    <xf numFmtId="0" fontId="3" fillId="10" borderId="15" xfId="0" applyFont="1" applyFill="1" applyBorder="1" applyAlignment="1">
      <alignment horizontal="left"/>
    </xf>
    <xf numFmtId="1" fontId="8" fillId="10" borderId="16" xfId="0" applyNumberFormat="1" applyFont="1" applyFill="1" applyBorder="1" applyAlignment="1">
      <alignment/>
    </xf>
    <xf numFmtId="1" fontId="8" fillId="10" borderId="17" xfId="0" applyNumberFormat="1" applyFont="1" applyFill="1" applyBorder="1" applyAlignment="1">
      <alignment/>
    </xf>
    <xf numFmtId="1" fontId="8" fillId="10" borderId="18" xfId="0" applyNumberFormat="1" applyFont="1" applyFill="1" applyBorder="1" applyAlignment="1">
      <alignment/>
    </xf>
    <xf numFmtId="1" fontId="9" fillId="10" borderId="16" xfId="0" applyNumberFormat="1" applyFont="1" applyFill="1" applyBorder="1" applyAlignment="1">
      <alignment/>
    </xf>
    <xf numFmtId="1" fontId="9" fillId="10" borderId="17" xfId="0" applyNumberFormat="1" applyFont="1" applyFill="1" applyBorder="1" applyAlignment="1">
      <alignment/>
    </xf>
    <xf numFmtId="1" fontId="9" fillId="10" borderId="18" xfId="0" applyNumberFormat="1" applyFont="1" applyFill="1" applyBorder="1" applyAlignment="1">
      <alignment/>
    </xf>
    <xf numFmtId="0" fontId="10" fillId="0" borderId="15" xfId="0" applyFont="1" applyBorder="1" applyAlignment="1">
      <alignment horizontal="center"/>
    </xf>
    <xf numFmtId="1" fontId="10" fillId="0" borderId="16" xfId="0" applyNumberFormat="1" applyFont="1" applyBorder="1" applyAlignment="1">
      <alignment/>
    </xf>
    <xf numFmtId="1" fontId="10" fillId="0" borderId="17" xfId="0" applyNumberFormat="1" applyFont="1" applyBorder="1" applyAlignment="1">
      <alignment/>
    </xf>
    <xf numFmtId="1" fontId="10" fillId="0" borderId="18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10" fillId="0" borderId="17" xfId="0" applyNumberFormat="1" applyFont="1" applyBorder="1" applyAlignment="1">
      <alignment/>
    </xf>
    <xf numFmtId="165" fontId="10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1" fontId="3" fillId="0" borderId="20" xfId="0" applyNumberFormat="1" applyFont="1" applyFill="1" applyBorder="1" applyAlignment="1">
      <alignment vertical="top" wrapText="1"/>
    </xf>
    <xf numFmtId="1" fontId="3" fillId="0" borderId="21" xfId="0" applyNumberFormat="1" applyFont="1" applyFill="1" applyBorder="1" applyAlignment="1">
      <alignment vertical="top" wrapText="1"/>
    </xf>
    <xf numFmtId="1" fontId="3" fillId="0" borderId="22" xfId="0" applyNumberFormat="1" applyFont="1" applyFill="1" applyBorder="1" applyAlignment="1">
      <alignment vertical="top" wrapText="1"/>
    </xf>
    <xf numFmtId="1" fontId="4" fillId="0" borderId="13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vertical="top" wrapText="1"/>
    </xf>
    <xf numFmtId="1" fontId="3" fillId="0" borderId="13" xfId="0" applyNumberFormat="1" applyFont="1" applyFill="1" applyBorder="1" applyAlignment="1">
      <alignment vertical="top" wrapText="1"/>
    </xf>
    <xf numFmtId="1" fontId="3" fillId="0" borderId="14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1" fontId="7" fillId="0" borderId="25" xfId="0" applyNumberFormat="1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Приложение № 3 к Распоряжению 89-02-НС от 08.11.06_Форма отчётност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" sqref="L2:P2"/>
    </sheetView>
  </sheetViews>
  <sheetFormatPr defaultColWidth="9.00390625" defaultRowHeight="12.75"/>
  <cols>
    <col min="1" max="1" width="42.875" style="1" customWidth="1"/>
    <col min="2" max="2" width="9.875" style="1" customWidth="1"/>
    <col min="3" max="3" width="8.00390625" style="1" customWidth="1"/>
    <col min="4" max="4" width="7.375" style="1" customWidth="1"/>
    <col min="5" max="5" width="6.25390625" style="1" customWidth="1"/>
    <col min="6" max="6" width="7.125" style="1" customWidth="1"/>
    <col min="7" max="7" width="7.875" style="1" customWidth="1"/>
    <col min="8" max="9" width="7.625" style="1" customWidth="1"/>
    <col min="10" max="11" width="8.375" style="1" customWidth="1"/>
    <col min="12" max="12" width="8.125" style="1" customWidth="1"/>
    <col min="13" max="13" width="7.625" style="1" customWidth="1"/>
    <col min="14" max="14" width="7.25390625" style="1" customWidth="1"/>
    <col min="15" max="15" width="6.875" style="1" customWidth="1"/>
    <col min="16" max="16" width="8.75390625" style="1" customWidth="1"/>
    <col min="17" max="17" width="8.125" style="1" customWidth="1"/>
    <col min="18" max="18" width="8.375" style="1" customWidth="1"/>
    <col min="19" max="19" width="8.75390625" style="1" customWidth="1"/>
    <col min="20" max="20" width="6.75390625" style="1" customWidth="1"/>
    <col min="21" max="21" width="7.00390625" style="1" customWidth="1"/>
    <col min="22" max="16384" width="9.125" style="1" customWidth="1"/>
  </cols>
  <sheetData>
    <row r="1" spans="1:21" ht="22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"/>
      <c r="S1" s="2"/>
      <c r="T1" s="2"/>
      <c r="U1" s="2"/>
    </row>
    <row r="2" spans="1:31" ht="55.5" customHeight="1">
      <c r="A2" s="3" t="s">
        <v>1</v>
      </c>
      <c r="B2" s="252" t="s">
        <v>2</v>
      </c>
      <c r="C2" s="252"/>
      <c r="D2" s="252"/>
      <c r="E2" s="252"/>
      <c r="F2" s="252"/>
      <c r="G2" s="253" t="s">
        <v>111</v>
      </c>
      <c r="H2" s="253"/>
      <c r="I2" s="253"/>
      <c r="J2" s="253"/>
      <c r="K2" s="253"/>
      <c r="L2" s="254" t="s">
        <v>112</v>
      </c>
      <c r="M2" s="254"/>
      <c r="N2" s="254"/>
      <c r="O2" s="254"/>
      <c r="P2" s="254"/>
      <c r="Q2" s="254" t="s">
        <v>113</v>
      </c>
      <c r="R2" s="254"/>
      <c r="S2" s="254"/>
      <c r="T2" s="254"/>
      <c r="U2" s="254"/>
      <c r="V2" s="247" t="s">
        <v>114</v>
      </c>
      <c r="W2" s="247"/>
      <c r="X2" s="247"/>
      <c r="Y2" s="247"/>
      <c r="Z2" s="247"/>
      <c r="AA2" s="247" t="s">
        <v>115</v>
      </c>
      <c r="AB2" s="247"/>
      <c r="AC2" s="247"/>
      <c r="AD2" s="247"/>
      <c r="AE2" s="247"/>
    </row>
    <row r="3" spans="1:31" ht="17.25" customHeight="1">
      <c r="A3" s="4"/>
      <c r="B3" s="248" t="s">
        <v>3</v>
      </c>
      <c r="C3" s="249" t="s">
        <v>4</v>
      </c>
      <c r="D3" s="249" t="s">
        <v>5</v>
      </c>
      <c r="E3" s="249" t="s">
        <v>6</v>
      </c>
      <c r="F3" s="250" t="s">
        <v>7</v>
      </c>
      <c r="G3" s="246" t="s">
        <v>3</v>
      </c>
      <c r="H3" s="244" t="s">
        <v>4</v>
      </c>
      <c r="I3" s="244" t="s">
        <v>5</v>
      </c>
      <c r="J3" s="244" t="s">
        <v>6</v>
      </c>
      <c r="K3" s="245" t="s">
        <v>7</v>
      </c>
      <c r="L3" s="246" t="s">
        <v>3</v>
      </c>
      <c r="M3" s="244" t="s">
        <v>4</v>
      </c>
      <c r="N3" s="244" t="s">
        <v>5</v>
      </c>
      <c r="O3" s="244" t="s">
        <v>6</v>
      </c>
      <c r="P3" s="245" t="s">
        <v>7</v>
      </c>
      <c r="Q3" s="246" t="s">
        <v>3</v>
      </c>
      <c r="R3" s="244" t="s">
        <v>4</v>
      </c>
      <c r="S3" s="244" t="s">
        <v>5</v>
      </c>
      <c r="T3" s="244" t="s">
        <v>6</v>
      </c>
      <c r="U3" s="245" t="s">
        <v>7</v>
      </c>
      <c r="V3" s="246" t="s">
        <v>3</v>
      </c>
      <c r="W3" s="244" t="s">
        <v>4</v>
      </c>
      <c r="X3" s="244" t="s">
        <v>5</v>
      </c>
      <c r="Y3" s="244" t="s">
        <v>6</v>
      </c>
      <c r="Z3" s="245" t="s">
        <v>7</v>
      </c>
      <c r="AA3" s="246" t="s">
        <v>3</v>
      </c>
      <c r="AB3" s="244" t="s">
        <v>4</v>
      </c>
      <c r="AC3" s="244" t="s">
        <v>5</v>
      </c>
      <c r="AD3" s="244" t="s">
        <v>6</v>
      </c>
      <c r="AE3" s="245" t="s">
        <v>7</v>
      </c>
    </row>
    <row r="4" spans="1:31" ht="17.25" customHeight="1">
      <c r="A4" s="5" t="s">
        <v>8</v>
      </c>
      <c r="B4" s="248"/>
      <c r="C4" s="249"/>
      <c r="D4" s="249"/>
      <c r="E4" s="249"/>
      <c r="F4" s="250"/>
      <c r="G4" s="246"/>
      <c r="H4" s="244"/>
      <c r="I4" s="244"/>
      <c r="J4" s="244"/>
      <c r="K4" s="245"/>
      <c r="L4" s="246"/>
      <c r="M4" s="244"/>
      <c r="N4" s="244"/>
      <c r="O4" s="244"/>
      <c r="P4" s="245"/>
      <c r="Q4" s="246"/>
      <c r="R4" s="244"/>
      <c r="S4" s="244"/>
      <c r="T4" s="244"/>
      <c r="U4" s="245"/>
      <c r="V4" s="246"/>
      <c r="W4" s="244"/>
      <c r="X4" s="244"/>
      <c r="Y4" s="244"/>
      <c r="Z4" s="245"/>
      <c r="AA4" s="246"/>
      <c r="AB4" s="244"/>
      <c r="AC4" s="244"/>
      <c r="AD4" s="244"/>
      <c r="AE4" s="245"/>
    </row>
    <row r="5" spans="1:31" ht="12">
      <c r="A5" s="6" t="s">
        <v>9</v>
      </c>
      <c r="B5" s="7">
        <v>700</v>
      </c>
      <c r="C5" s="8">
        <v>700</v>
      </c>
      <c r="D5" s="8">
        <v>700</v>
      </c>
      <c r="E5" s="8">
        <v>700</v>
      </c>
      <c r="F5" s="9">
        <v>700</v>
      </c>
      <c r="G5" s="7">
        <v>16400</v>
      </c>
      <c r="H5" s="8">
        <v>16141</v>
      </c>
      <c r="I5" s="8">
        <v>20353</v>
      </c>
      <c r="J5" s="10">
        <v>7108</v>
      </c>
      <c r="K5" s="11">
        <v>25430</v>
      </c>
      <c r="L5" s="7">
        <v>14400</v>
      </c>
      <c r="M5" s="8">
        <v>11544</v>
      </c>
      <c r="N5" s="8">
        <v>19067</v>
      </c>
      <c r="O5" s="10">
        <v>5736</v>
      </c>
      <c r="P5" s="11">
        <v>22740</v>
      </c>
      <c r="Q5" s="7">
        <f>G5+L5</f>
        <v>30800</v>
      </c>
      <c r="R5" s="10">
        <f>H5+M5</f>
        <v>27685</v>
      </c>
      <c r="S5" s="10">
        <f>I5+N5</f>
        <v>39420</v>
      </c>
      <c r="T5" s="10">
        <f>J5+O5</f>
        <v>12844</v>
      </c>
      <c r="U5" s="11">
        <f>K5+P5</f>
        <v>48170</v>
      </c>
      <c r="V5" s="7">
        <f>G5/B5</f>
        <v>23.428571428571427</v>
      </c>
      <c r="W5" s="10">
        <f>H5/C5</f>
        <v>23.05857142857143</v>
      </c>
      <c r="X5" s="10">
        <f>I5/D5</f>
        <v>29.075714285714287</v>
      </c>
      <c r="Y5" s="10">
        <f>IF(J5=0,0,J5/E5)</f>
        <v>10.154285714285715</v>
      </c>
      <c r="Z5" s="11">
        <f>IF(K5=0,0,K5/F5)</f>
        <v>36.32857142857143</v>
      </c>
      <c r="AA5" s="12">
        <f>L5/B5</f>
        <v>20.571428571428573</v>
      </c>
      <c r="AB5" s="8">
        <f>M5/C5</f>
        <v>16.49142857142857</v>
      </c>
      <c r="AC5" s="8">
        <f>N5/D5</f>
        <v>27.23857142857143</v>
      </c>
      <c r="AD5" s="8">
        <f>IF(O5=0,0,O5/E5)</f>
        <v>8.194285714285714</v>
      </c>
      <c r="AE5" s="9">
        <f>IF(P5=0,0,P5/F5)</f>
        <v>32.48571428571429</v>
      </c>
    </row>
    <row r="6" spans="1:31" ht="12">
      <c r="A6" s="13" t="s">
        <v>10</v>
      </c>
      <c r="B6" s="14">
        <v>70</v>
      </c>
      <c r="C6" s="15">
        <v>70</v>
      </c>
      <c r="D6" s="15">
        <v>70</v>
      </c>
      <c r="E6" s="15">
        <v>70</v>
      </c>
      <c r="F6" s="16">
        <v>70</v>
      </c>
      <c r="G6" s="14">
        <v>0</v>
      </c>
      <c r="H6" s="15">
        <v>0</v>
      </c>
      <c r="I6" s="15">
        <v>0</v>
      </c>
      <c r="J6" s="17">
        <v>180</v>
      </c>
      <c r="K6" s="18">
        <v>120</v>
      </c>
      <c r="L6" s="14">
        <v>0</v>
      </c>
      <c r="M6" s="15">
        <v>0</v>
      </c>
      <c r="N6" s="15">
        <v>0</v>
      </c>
      <c r="O6" s="17">
        <v>180</v>
      </c>
      <c r="P6" s="18">
        <v>120</v>
      </c>
      <c r="Q6" s="14">
        <f aca="true" t="shared" si="0" ref="Q6:Q13">G6+L6</f>
        <v>0</v>
      </c>
      <c r="R6" s="17">
        <f aca="true" t="shared" si="1" ref="R6:U13">H6+M6</f>
        <v>0</v>
      </c>
      <c r="S6" s="17">
        <f t="shared" si="1"/>
        <v>0</v>
      </c>
      <c r="T6" s="17">
        <f t="shared" si="1"/>
        <v>360</v>
      </c>
      <c r="U6" s="18">
        <f t="shared" si="1"/>
        <v>240</v>
      </c>
      <c r="V6" s="14">
        <f aca="true" t="shared" si="2" ref="V6:X14">G6/B6</f>
        <v>0</v>
      </c>
      <c r="W6" s="17">
        <f t="shared" si="2"/>
        <v>0</v>
      </c>
      <c r="X6" s="17">
        <f t="shared" si="2"/>
        <v>0</v>
      </c>
      <c r="Y6" s="17">
        <f aca="true" t="shared" si="3" ref="Y6:Y14">IF(J6=0,0,J6/E6)</f>
        <v>2.5714285714285716</v>
      </c>
      <c r="Z6" s="18">
        <f aca="true" t="shared" si="4" ref="Z6:Z14">IF(K6=0,0,K6/F6)</f>
        <v>1.7142857142857142</v>
      </c>
      <c r="AA6" s="19">
        <f aca="true" t="shared" si="5" ref="AA6:AC14">L6/B6</f>
        <v>0</v>
      </c>
      <c r="AB6" s="15">
        <f t="shared" si="5"/>
        <v>0</v>
      </c>
      <c r="AC6" s="15">
        <f t="shared" si="5"/>
        <v>0</v>
      </c>
      <c r="AD6" s="15">
        <f aca="true" t="shared" si="6" ref="AD6:AD14">IF(O6=0,0,O6/E6)</f>
        <v>2.5714285714285716</v>
      </c>
      <c r="AE6" s="16">
        <f aca="true" t="shared" si="7" ref="AE6:AE14">IF(P6=0,0,P6/F6)</f>
        <v>1.7142857142857142</v>
      </c>
    </row>
    <row r="7" spans="1:31" ht="12">
      <c r="A7" s="13" t="s">
        <v>11</v>
      </c>
      <c r="B7" s="14">
        <v>200</v>
      </c>
      <c r="C7" s="15">
        <v>200</v>
      </c>
      <c r="D7" s="15">
        <v>200</v>
      </c>
      <c r="E7" s="15">
        <v>200</v>
      </c>
      <c r="F7" s="16">
        <v>200</v>
      </c>
      <c r="G7" s="14">
        <v>1380</v>
      </c>
      <c r="H7" s="15">
        <v>888</v>
      </c>
      <c r="I7" s="15">
        <v>624</v>
      </c>
      <c r="J7" s="17">
        <v>900</v>
      </c>
      <c r="K7" s="18">
        <v>1188</v>
      </c>
      <c r="L7" s="14">
        <v>1428</v>
      </c>
      <c r="M7" s="15">
        <v>888</v>
      </c>
      <c r="N7" s="15">
        <v>588</v>
      </c>
      <c r="O7" s="17">
        <v>900</v>
      </c>
      <c r="P7" s="18">
        <v>1188</v>
      </c>
      <c r="Q7" s="14">
        <f t="shared" si="0"/>
        <v>2808</v>
      </c>
      <c r="R7" s="17">
        <f t="shared" si="1"/>
        <v>1776</v>
      </c>
      <c r="S7" s="17">
        <f t="shared" si="1"/>
        <v>1212</v>
      </c>
      <c r="T7" s="17">
        <f t="shared" si="1"/>
        <v>1800</v>
      </c>
      <c r="U7" s="18">
        <f t="shared" si="1"/>
        <v>2376</v>
      </c>
      <c r="V7" s="14">
        <f t="shared" si="2"/>
        <v>6.9</v>
      </c>
      <c r="W7" s="17">
        <f t="shared" si="2"/>
        <v>4.44</v>
      </c>
      <c r="X7" s="17">
        <f t="shared" si="2"/>
        <v>3.12</v>
      </c>
      <c r="Y7" s="17">
        <f t="shared" si="3"/>
        <v>4.5</v>
      </c>
      <c r="Z7" s="18">
        <f t="shared" si="4"/>
        <v>5.94</v>
      </c>
      <c r="AA7" s="19">
        <f t="shared" si="5"/>
        <v>7.14</v>
      </c>
      <c r="AB7" s="15">
        <f t="shared" si="5"/>
        <v>4.44</v>
      </c>
      <c r="AC7" s="15">
        <f t="shared" si="5"/>
        <v>2.94</v>
      </c>
      <c r="AD7" s="15">
        <f t="shared" si="6"/>
        <v>4.5</v>
      </c>
      <c r="AE7" s="16">
        <f t="shared" si="7"/>
        <v>5.94</v>
      </c>
    </row>
    <row r="8" spans="1:31" ht="12">
      <c r="A8" s="13" t="s">
        <v>12</v>
      </c>
      <c r="B8" s="14">
        <v>300</v>
      </c>
      <c r="C8" s="15">
        <v>300</v>
      </c>
      <c r="D8" s="15">
        <v>300</v>
      </c>
      <c r="E8" s="15">
        <v>300</v>
      </c>
      <c r="F8" s="16">
        <v>300</v>
      </c>
      <c r="G8" s="14">
        <v>7128</v>
      </c>
      <c r="H8" s="15">
        <v>2496</v>
      </c>
      <c r="I8" s="15">
        <v>4176</v>
      </c>
      <c r="J8" s="17">
        <v>6564</v>
      </c>
      <c r="K8" s="18">
        <v>1332</v>
      </c>
      <c r="L8" s="14">
        <v>7128</v>
      </c>
      <c r="M8" s="15">
        <v>2496</v>
      </c>
      <c r="N8" s="15">
        <v>4176</v>
      </c>
      <c r="O8" s="17">
        <v>6564</v>
      </c>
      <c r="P8" s="18">
        <v>1332</v>
      </c>
      <c r="Q8" s="14">
        <f t="shared" si="0"/>
        <v>14256</v>
      </c>
      <c r="R8" s="17">
        <f t="shared" si="1"/>
        <v>4992</v>
      </c>
      <c r="S8" s="17">
        <f t="shared" si="1"/>
        <v>8352</v>
      </c>
      <c r="T8" s="17">
        <f t="shared" si="1"/>
        <v>13128</v>
      </c>
      <c r="U8" s="18">
        <f t="shared" si="1"/>
        <v>2664</v>
      </c>
      <c r="V8" s="14">
        <f t="shared" si="2"/>
        <v>23.76</v>
      </c>
      <c r="W8" s="17">
        <f t="shared" si="2"/>
        <v>8.32</v>
      </c>
      <c r="X8" s="17">
        <f t="shared" si="2"/>
        <v>13.92</v>
      </c>
      <c r="Y8" s="17">
        <f t="shared" si="3"/>
        <v>21.88</v>
      </c>
      <c r="Z8" s="18">
        <f t="shared" si="4"/>
        <v>4.44</v>
      </c>
      <c r="AA8" s="19">
        <f t="shared" si="5"/>
        <v>23.76</v>
      </c>
      <c r="AB8" s="15">
        <f t="shared" si="5"/>
        <v>8.32</v>
      </c>
      <c r="AC8" s="15">
        <f t="shared" si="5"/>
        <v>13.92</v>
      </c>
      <c r="AD8" s="15">
        <f t="shared" si="6"/>
        <v>21.88</v>
      </c>
      <c r="AE8" s="16">
        <f t="shared" si="7"/>
        <v>4.44</v>
      </c>
    </row>
    <row r="9" spans="1:31" ht="12">
      <c r="A9" s="13" t="s">
        <v>13</v>
      </c>
      <c r="B9" s="14">
        <v>400</v>
      </c>
      <c r="C9" s="15">
        <v>400</v>
      </c>
      <c r="D9" s="15">
        <v>400</v>
      </c>
      <c r="E9" s="15">
        <v>400</v>
      </c>
      <c r="F9" s="16">
        <v>400</v>
      </c>
      <c r="G9" s="14">
        <v>2928</v>
      </c>
      <c r="H9" s="15">
        <v>2952</v>
      </c>
      <c r="I9" s="15">
        <v>0</v>
      </c>
      <c r="J9" s="17">
        <v>2796</v>
      </c>
      <c r="K9" s="18">
        <v>1056</v>
      </c>
      <c r="L9" s="14">
        <v>2928</v>
      </c>
      <c r="M9" s="15">
        <v>2478</v>
      </c>
      <c r="N9" s="15">
        <v>414</v>
      </c>
      <c r="O9" s="17">
        <v>2796</v>
      </c>
      <c r="P9" s="18">
        <v>1056</v>
      </c>
      <c r="Q9" s="14">
        <f t="shared" si="0"/>
        <v>5856</v>
      </c>
      <c r="R9" s="17">
        <f t="shared" si="1"/>
        <v>5430</v>
      </c>
      <c r="S9" s="17">
        <f t="shared" si="1"/>
        <v>414</v>
      </c>
      <c r="T9" s="17">
        <f t="shared" si="1"/>
        <v>5592</v>
      </c>
      <c r="U9" s="18">
        <f t="shared" si="1"/>
        <v>2112</v>
      </c>
      <c r="V9" s="14">
        <f t="shared" si="2"/>
        <v>7.32</v>
      </c>
      <c r="W9" s="17">
        <f t="shared" si="2"/>
        <v>7.38</v>
      </c>
      <c r="X9" s="17">
        <f t="shared" si="2"/>
        <v>0</v>
      </c>
      <c r="Y9" s="17">
        <f t="shared" si="3"/>
        <v>6.99</v>
      </c>
      <c r="Z9" s="18">
        <f t="shared" si="4"/>
        <v>2.64</v>
      </c>
      <c r="AA9" s="19">
        <f t="shared" si="5"/>
        <v>7.32</v>
      </c>
      <c r="AB9" s="15">
        <f t="shared" si="5"/>
        <v>6.195</v>
      </c>
      <c r="AC9" s="15">
        <f t="shared" si="5"/>
        <v>1.035</v>
      </c>
      <c r="AD9" s="15">
        <f t="shared" si="6"/>
        <v>6.99</v>
      </c>
      <c r="AE9" s="16">
        <f t="shared" si="7"/>
        <v>2.64</v>
      </c>
    </row>
    <row r="10" spans="1:31" ht="12">
      <c r="A10" s="13" t="s">
        <v>14</v>
      </c>
      <c r="B10" s="14">
        <v>200</v>
      </c>
      <c r="C10" s="15">
        <v>200</v>
      </c>
      <c r="D10" s="15">
        <v>200</v>
      </c>
      <c r="E10" s="15">
        <v>200</v>
      </c>
      <c r="F10" s="16">
        <v>200</v>
      </c>
      <c r="G10" s="14">
        <v>3120</v>
      </c>
      <c r="H10" s="15">
        <v>2868</v>
      </c>
      <c r="I10" s="15">
        <v>3420</v>
      </c>
      <c r="J10" s="17">
        <v>1968</v>
      </c>
      <c r="K10" s="18">
        <v>4464</v>
      </c>
      <c r="L10" s="14">
        <v>3264</v>
      </c>
      <c r="M10" s="15">
        <v>1728</v>
      </c>
      <c r="N10" s="15">
        <v>2880</v>
      </c>
      <c r="O10" s="17">
        <v>1500</v>
      </c>
      <c r="P10" s="18">
        <v>4272</v>
      </c>
      <c r="Q10" s="14">
        <f t="shared" si="0"/>
        <v>6384</v>
      </c>
      <c r="R10" s="17">
        <f t="shared" si="1"/>
        <v>4596</v>
      </c>
      <c r="S10" s="17">
        <f t="shared" si="1"/>
        <v>6300</v>
      </c>
      <c r="T10" s="17">
        <f t="shared" si="1"/>
        <v>3468</v>
      </c>
      <c r="U10" s="18">
        <f t="shared" si="1"/>
        <v>8736</v>
      </c>
      <c r="V10" s="14">
        <f t="shared" si="2"/>
        <v>15.6</v>
      </c>
      <c r="W10" s="17">
        <f t="shared" si="2"/>
        <v>14.34</v>
      </c>
      <c r="X10" s="17">
        <f t="shared" si="2"/>
        <v>17.1</v>
      </c>
      <c r="Y10" s="17">
        <f t="shared" si="3"/>
        <v>9.84</v>
      </c>
      <c r="Z10" s="18">
        <f t="shared" si="4"/>
        <v>22.32</v>
      </c>
      <c r="AA10" s="19">
        <f t="shared" si="5"/>
        <v>16.32</v>
      </c>
      <c r="AB10" s="15">
        <f t="shared" si="5"/>
        <v>8.64</v>
      </c>
      <c r="AC10" s="15">
        <f t="shared" si="5"/>
        <v>14.4</v>
      </c>
      <c r="AD10" s="15">
        <f t="shared" si="6"/>
        <v>7.5</v>
      </c>
      <c r="AE10" s="16">
        <f t="shared" si="7"/>
        <v>21.36</v>
      </c>
    </row>
    <row r="11" spans="1:31" ht="12">
      <c r="A11" s="13" t="s">
        <v>15</v>
      </c>
      <c r="B11" s="14">
        <v>200</v>
      </c>
      <c r="C11" s="15">
        <v>200</v>
      </c>
      <c r="D11" s="15">
        <v>200</v>
      </c>
      <c r="E11" s="15">
        <v>200</v>
      </c>
      <c r="F11" s="16">
        <v>200</v>
      </c>
      <c r="G11" s="14">
        <v>1272</v>
      </c>
      <c r="H11" s="15">
        <v>612</v>
      </c>
      <c r="I11" s="15">
        <v>468</v>
      </c>
      <c r="J11" s="17">
        <v>1080</v>
      </c>
      <c r="K11" s="18">
        <v>1032</v>
      </c>
      <c r="L11" s="14">
        <v>1236</v>
      </c>
      <c r="M11" s="15">
        <v>612</v>
      </c>
      <c r="N11" s="15">
        <v>468</v>
      </c>
      <c r="O11" s="17">
        <v>1080</v>
      </c>
      <c r="P11" s="18">
        <v>1032</v>
      </c>
      <c r="Q11" s="14">
        <f t="shared" si="0"/>
        <v>2508</v>
      </c>
      <c r="R11" s="17">
        <f t="shared" si="1"/>
        <v>1224</v>
      </c>
      <c r="S11" s="17">
        <f t="shared" si="1"/>
        <v>936</v>
      </c>
      <c r="T11" s="17">
        <f t="shared" si="1"/>
        <v>2160</v>
      </c>
      <c r="U11" s="18">
        <f t="shared" si="1"/>
        <v>2064</v>
      </c>
      <c r="V11" s="14">
        <f t="shared" si="2"/>
        <v>6.36</v>
      </c>
      <c r="W11" s="17">
        <f t="shared" si="2"/>
        <v>3.06</v>
      </c>
      <c r="X11" s="17">
        <f t="shared" si="2"/>
        <v>2.34</v>
      </c>
      <c r="Y11" s="17">
        <f t="shared" si="3"/>
        <v>5.4</v>
      </c>
      <c r="Z11" s="18">
        <f t="shared" si="4"/>
        <v>5.16</v>
      </c>
      <c r="AA11" s="19">
        <f t="shared" si="5"/>
        <v>6.18</v>
      </c>
      <c r="AB11" s="15">
        <f t="shared" si="5"/>
        <v>3.06</v>
      </c>
      <c r="AC11" s="15">
        <f t="shared" si="5"/>
        <v>2.34</v>
      </c>
      <c r="AD11" s="15">
        <f t="shared" si="6"/>
        <v>5.4</v>
      </c>
      <c r="AE11" s="16">
        <f t="shared" si="7"/>
        <v>5.16</v>
      </c>
    </row>
    <row r="12" spans="1:31" ht="12">
      <c r="A12" s="13" t="s">
        <v>16</v>
      </c>
      <c r="B12" s="14">
        <v>100</v>
      </c>
      <c r="C12" s="15">
        <v>100</v>
      </c>
      <c r="D12" s="15">
        <v>100</v>
      </c>
      <c r="E12" s="15">
        <v>100</v>
      </c>
      <c r="F12" s="16">
        <v>100</v>
      </c>
      <c r="G12" s="14">
        <v>624</v>
      </c>
      <c r="H12" s="15">
        <v>612</v>
      </c>
      <c r="I12" s="15">
        <v>408</v>
      </c>
      <c r="J12" s="17">
        <v>648</v>
      </c>
      <c r="K12" s="18">
        <v>1152</v>
      </c>
      <c r="L12" s="14">
        <v>624</v>
      </c>
      <c r="M12" s="15">
        <v>612</v>
      </c>
      <c r="N12" s="15">
        <v>408</v>
      </c>
      <c r="O12" s="17">
        <v>648</v>
      </c>
      <c r="P12" s="18">
        <v>1164</v>
      </c>
      <c r="Q12" s="14">
        <f t="shared" si="0"/>
        <v>1248</v>
      </c>
      <c r="R12" s="17">
        <f t="shared" si="1"/>
        <v>1224</v>
      </c>
      <c r="S12" s="17">
        <f t="shared" si="1"/>
        <v>816</v>
      </c>
      <c r="T12" s="17">
        <f t="shared" si="1"/>
        <v>1296</v>
      </c>
      <c r="U12" s="18">
        <f t="shared" si="1"/>
        <v>2316</v>
      </c>
      <c r="V12" s="14">
        <f t="shared" si="2"/>
        <v>6.24</v>
      </c>
      <c r="W12" s="17">
        <f t="shared" si="2"/>
        <v>6.12</v>
      </c>
      <c r="X12" s="17">
        <f t="shared" si="2"/>
        <v>4.08</v>
      </c>
      <c r="Y12" s="17">
        <f t="shared" si="3"/>
        <v>6.48</v>
      </c>
      <c r="Z12" s="18">
        <f t="shared" si="4"/>
        <v>11.52</v>
      </c>
      <c r="AA12" s="19">
        <f t="shared" si="5"/>
        <v>6.24</v>
      </c>
      <c r="AB12" s="15">
        <f t="shared" si="5"/>
        <v>6.12</v>
      </c>
      <c r="AC12" s="15">
        <f t="shared" si="5"/>
        <v>4.08</v>
      </c>
      <c r="AD12" s="15">
        <f t="shared" si="6"/>
        <v>6.48</v>
      </c>
      <c r="AE12" s="16">
        <f t="shared" si="7"/>
        <v>11.64</v>
      </c>
    </row>
    <row r="13" spans="1:31" ht="12">
      <c r="A13" s="20" t="s">
        <v>17</v>
      </c>
      <c r="B13" s="21">
        <v>200</v>
      </c>
      <c r="C13" s="22">
        <v>200</v>
      </c>
      <c r="D13" s="22">
        <v>200</v>
      </c>
      <c r="E13" s="22">
        <v>200</v>
      </c>
      <c r="F13" s="23">
        <v>200</v>
      </c>
      <c r="G13" s="21">
        <v>3252</v>
      </c>
      <c r="H13" s="22">
        <v>1092</v>
      </c>
      <c r="I13" s="22">
        <v>1344</v>
      </c>
      <c r="J13" s="24">
        <v>1320</v>
      </c>
      <c r="K13" s="25">
        <v>1920</v>
      </c>
      <c r="L13" s="21">
        <v>3348</v>
      </c>
      <c r="M13" s="22">
        <v>1092</v>
      </c>
      <c r="N13" s="22">
        <v>1344</v>
      </c>
      <c r="O13" s="24">
        <v>1320</v>
      </c>
      <c r="P13" s="25">
        <v>1920</v>
      </c>
      <c r="Q13" s="21">
        <f t="shared" si="0"/>
        <v>6600</v>
      </c>
      <c r="R13" s="24">
        <f t="shared" si="1"/>
        <v>2184</v>
      </c>
      <c r="S13" s="24">
        <f t="shared" si="1"/>
        <v>2688</v>
      </c>
      <c r="T13" s="24">
        <f t="shared" si="1"/>
        <v>2640</v>
      </c>
      <c r="U13" s="25">
        <f t="shared" si="1"/>
        <v>3840</v>
      </c>
      <c r="V13" s="21">
        <f t="shared" si="2"/>
        <v>16.26</v>
      </c>
      <c r="W13" s="24">
        <f t="shared" si="2"/>
        <v>5.46</v>
      </c>
      <c r="X13" s="24">
        <f t="shared" si="2"/>
        <v>6.72</v>
      </c>
      <c r="Y13" s="24">
        <f t="shared" si="3"/>
        <v>6.6</v>
      </c>
      <c r="Z13" s="25">
        <f t="shared" si="4"/>
        <v>9.6</v>
      </c>
      <c r="AA13" s="26">
        <f t="shared" si="5"/>
        <v>16.74</v>
      </c>
      <c r="AB13" s="22">
        <f t="shared" si="5"/>
        <v>5.46</v>
      </c>
      <c r="AC13" s="22">
        <f t="shared" si="5"/>
        <v>6.72</v>
      </c>
      <c r="AD13" s="22">
        <f t="shared" si="6"/>
        <v>6.6</v>
      </c>
      <c r="AE13" s="23">
        <f t="shared" si="7"/>
        <v>9.6</v>
      </c>
    </row>
    <row r="14" spans="1:31" ht="12">
      <c r="A14" s="27" t="s">
        <v>18</v>
      </c>
      <c r="B14" s="28">
        <f>SUM(B5:B13)</f>
        <v>2370</v>
      </c>
      <c r="C14" s="29">
        <f aca="true" t="shared" si="8" ref="C14:U14">SUM(C5:C13)</f>
        <v>2370</v>
      </c>
      <c r="D14" s="29">
        <f t="shared" si="8"/>
        <v>2370</v>
      </c>
      <c r="E14" s="29">
        <f t="shared" si="8"/>
        <v>2370</v>
      </c>
      <c r="F14" s="30">
        <f t="shared" si="8"/>
        <v>2370</v>
      </c>
      <c r="G14" s="28">
        <f t="shared" si="8"/>
        <v>36104</v>
      </c>
      <c r="H14" s="29">
        <f t="shared" si="8"/>
        <v>27661</v>
      </c>
      <c r="I14" s="29">
        <f t="shared" si="8"/>
        <v>30793</v>
      </c>
      <c r="J14" s="29">
        <f t="shared" si="8"/>
        <v>22564</v>
      </c>
      <c r="K14" s="30">
        <f t="shared" si="8"/>
        <v>37694</v>
      </c>
      <c r="L14" s="28">
        <f t="shared" si="8"/>
        <v>34356</v>
      </c>
      <c r="M14" s="29">
        <f t="shared" si="8"/>
        <v>21450</v>
      </c>
      <c r="N14" s="29">
        <f t="shared" si="8"/>
        <v>29345</v>
      </c>
      <c r="O14" s="29">
        <f t="shared" si="8"/>
        <v>20724</v>
      </c>
      <c r="P14" s="30">
        <f t="shared" si="8"/>
        <v>34824</v>
      </c>
      <c r="Q14" s="28">
        <f t="shared" si="8"/>
        <v>70460</v>
      </c>
      <c r="R14" s="29">
        <f t="shared" si="8"/>
        <v>49111</v>
      </c>
      <c r="S14" s="29">
        <f t="shared" si="8"/>
        <v>60138</v>
      </c>
      <c r="T14" s="29">
        <f t="shared" si="8"/>
        <v>43288</v>
      </c>
      <c r="U14" s="30">
        <f t="shared" si="8"/>
        <v>72518</v>
      </c>
      <c r="V14" s="28">
        <f t="shared" si="2"/>
        <v>15.233755274261604</v>
      </c>
      <c r="W14" s="29">
        <f t="shared" si="2"/>
        <v>11.671308016877637</v>
      </c>
      <c r="X14" s="29">
        <f t="shared" si="2"/>
        <v>12.992827004219409</v>
      </c>
      <c r="Y14" s="29">
        <f t="shared" si="3"/>
        <v>9.520675105485232</v>
      </c>
      <c r="Z14" s="30">
        <f t="shared" si="4"/>
        <v>15.904641350210971</v>
      </c>
      <c r="AA14" s="31">
        <f t="shared" si="5"/>
        <v>14.49620253164557</v>
      </c>
      <c r="AB14" s="32">
        <f t="shared" si="5"/>
        <v>9.050632911392405</v>
      </c>
      <c r="AC14" s="32">
        <f t="shared" si="5"/>
        <v>12.381856540084389</v>
      </c>
      <c r="AD14" s="32">
        <f t="shared" si="6"/>
        <v>8.744303797468355</v>
      </c>
      <c r="AE14" s="33">
        <f t="shared" si="7"/>
        <v>14.69367088607595</v>
      </c>
    </row>
    <row r="15" spans="1:31" ht="12">
      <c r="A15" s="34" t="s">
        <v>19</v>
      </c>
      <c r="B15" s="35"/>
      <c r="C15" s="36"/>
      <c r="D15" s="37"/>
      <c r="E15" s="37"/>
      <c r="F15" s="38"/>
      <c r="G15" s="35"/>
      <c r="H15" s="36"/>
      <c r="I15" s="36"/>
      <c r="J15" s="36"/>
      <c r="K15" s="39"/>
      <c r="L15" s="35"/>
      <c r="M15" s="37"/>
      <c r="N15" s="37"/>
      <c r="O15" s="36"/>
      <c r="P15" s="39"/>
      <c r="Q15" s="35"/>
      <c r="R15" s="36"/>
      <c r="S15" s="36"/>
      <c r="T15" s="36"/>
      <c r="U15" s="39"/>
      <c r="V15" s="40"/>
      <c r="W15" s="41"/>
      <c r="X15" s="41"/>
      <c r="Y15" s="41"/>
      <c r="Z15" s="42"/>
      <c r="AA15" s="40"/>
      <c r="AB15" s="41"/>
      <c r="AC15" s="41"/>
      <c r="AD15" s="41"/>
      <c r="AE15" s="42"/>
    </row>
    <row r="16" spans="1:31" ht="12">
      <c r="A16" s="43" t="s">
        <v>20</v>
      </c>
      <c r="B16" s="44">
        <v>1065</v>
      </c>
      <c r="C16" s="45">
        <v>940</v>
      </c>
      <c r="D16" s="45">
        <v>1005</v>
      </c>
      <c r="E16" s="45">
        <v>874</v>
      </c>
      <c r="F16" s="46">
        <v>773</v>
      </c>
      <c r="G16" s="44">
        <v>26876</v>
      </c>
      <c r="H16" s="45">
        <v>17094</v>
      </c>
      <c r="I16" s="45">
        <v>38195</v>
      </c>
      <c r="J16" s="47">
        <v>5610</v>
      </c>
      <c r="K16" s="48">
        <v>31031</v>
      </c>
      <c r="L16" s="44">
        <v>9245</v>
      </c>
      <c r="M16" s="45">
        <v>9000</v>
      </c>
      <c r="N16" s="45">
        <v>12554</v>
      </c>
      <c r="O16" s="47">
        <v>4003</v>
      </c>
      <c r="P16" s="48">
        <v>12405</v>
      </c>
      <c r="Q16" s="44">
        <f>G16+L16</f>
        <v>36121</v>
      </c>
      <c r="R16" s="47">
        <f>H16+M16</f>
        <v>26094</v>
      </c>
      <c r="S16" s="47">
        <f>I16+N16</f>
        <v>50749</v>
      </c>
      <c r="T16" s="47">
        <f>J16+O16</f>
        <v>9613</v>
      </c>
      <c r="U16" s="48">
        <f>K16+P16</f>
        <v>43436</v>
      </c>
      <c r="V16" s="49">
        <f>G16/B16</f>
        <v>25.23568075117371</v>
      </c>
      <c r="W16" s="45">
        <f>H16/C16</f>
        <v>18.185106382978724</v>
      </c>
      <c r="X16" s="45">
        <f>I16/D16</f>
        <v>38.004975124378106</v>
      </c>
      <c r="Y16" s="45">
        <f aca="true" t="shared" si="9" ref="Y16:Y30">IF(J16=0,0,J16/E16)</f>
        <v>6.418764302059497</v>
      </c>
      <c r="Z16" s="50">
        <f aca="true" t="shared" si="10" ref="Z16:Z30">IF(K16=0,0,K16/F16)</f>
        <v>40.14359637774903</v>
      </c>
      <c r="AA16" s="49">
        <f>L16/B16</f>
        <v>8.68075117370892</v>
      </c>
      <c r="AB16" s="45">
        <f>M16/C16</f>
        <v>9.574468085106384</v>
      </c>
      <c r="AC16" s="45">
        <f>N16/D16</f>
        <v>12.491542288557214</v>
      </c>
      <c r="AD16" s="45">
        <f aca="true" t="shared" si="11" ref="AD16:AD30">IF(O16=0,0,O16/E16)</f>
        <v>4.580091533180778</v>
      </c>
      <c r="AE16" s="50">
        <f aca="true" t="shared" si="12" ref="AE16:AE30">IF(P16=0,0,P16/F16)</f>
        <v>16.047865459249678</v>
      </c>
    </row>
    <row r="17" spans="1:31" ht="12">
      <c r="A17" s="43" t="s">
        <v>21</v>
      </c>
      <c r="B17" s="44">
        <v>496</v>
      </c>
      <c r="C17" s="45">
        <v>678</v>
      </c>
      <c r="D17" s="45">
        <v>701</v>
      </c>
      <c r="E17" s="51">
        <v>578</v>
      </c>
      <c r="F17" s="52">
        <v>746</v>
      </c>
      <c r="G17" s="44">
        <v>49900</v>
      </c>
      <c r="H17" s="45">
        <v>21672</v>
      </c>
      <c r="I17" s="45">
        <v>25399.5</v>
      </c>
      <c r="J17" s="51">
        <v>17615</v>
      </c>
      <c r="K17" s="52">
        <v>18468</v>
      </c>
      <c r="L17" s="44">
        <v>13421</v>
      </c>
      <c r="M17" s="45">
        <v>8490</v>
      </c>
      <c r="N17" s="45">
        <v>19437</v>
      </c>
      <c r="O17" s="51">
        <v>10212</v>
      </c>
      <c r="P17" s="52">
        <v>15474</v>
      </c>
      <c r="Q17" s="44">
        <f aca="true" t="shared" si="13" ref="Q17:U29">G17+L17</f>
        <v>63321</v>
      </c>
      <c r="R17" s="47">
        <f t="shared" si="13"/>
        <v>30162</v>
      </c>
      <c r="S17" s="47">
        <f t="shared" si="13"/>
        <v>44836.5</v>
      </c>
      <c r="T17" s="47">
        <f t="shared" si="13"/>
        <v>27827</v>
      </c>
      <c r="U17" s="48">
        <f t="shared" si="13"/>
        <v>33942</v>
      </c>
      <c r="V17" s="49">
        <f aca="true" t="shared" si="14" ref="V17:X29">G17/B17</f>
        <v>100.60483870967742</v>
      </c>
      <c r="W17" s="45">
        <f t="shared" si="14"/>
        <v>31.964601769911503</v>
      </c>
      <c r="X17" s="45">
        <f t="shared" si="14"/>
        <v>36.23323823109843</v>
      </c>
      <c r="Y17" s="45">
        <f t="shared" si="9"/>
        <v>30.475778546712803</v>
      </c>
      <c r="Z17" s="50">
        <f t="shared" si="10"/>
        <v>24.75603217158177</v>
      </c>
      <c r="AA17" s="49">
        <f aca="true" t="shared" si="15" ref="AA17:AC30">L17/B17</f>
        <v>27.058467741935484</v>
      </c>
      <c r="AB17" s="45">
        <f t="shared" si="15"/>
        <v>12.52212389380531</v>
      </c>
      <c r="AC17" s="45">
        <f t="shared" si="15"/>
        <v>27.72753209700428</v>
      </c>
      <c r="AD17" s="45">
        <f t="shared" si="11"/>
        <v>17.66782006920415</v>
      </c>
      <c r="AE17" s="50">
        <f t="shared" si="12"/>
        <v>20.742627345844504</v>
      </c>
    </row>
    <row r="18" spans="1:31" ht="12">
      <c r="A18" s="43" t="s">
        <v>22</v>
      </c>
      <c r="B18" s="44">
        <v>15</v>
      </c>
      <c r="C18" s="45">
        <v>391</v>
      </c>
      <c r="D18" s="45">
        <v>417</v>
      </c>
      <c r="E18" s="51">
        <v>275</v>
      </c>
      <c r="F18" s="52">
        <v>387</v>
      </c>
      <c r="G18" s="44">
        <v>324</v>
      </c>
      <c r="H18" s="45">
        <v>4451</v>
      </c>
      <c r="I18" s="45">
        <v>5254</v>
      </c>
      <c r="J18" s="51">
        <v>2452</v>
      </c>
      <c r="K18" s="52">
        <v>4221</v>
      </c>
      <c r="L18" s="44">
        <v>294</v>
      </c>
      <c r="M18" s="45">
        <v>3557</v>
      </c>
      <c r="N18" s="45">
        <v>3824</v>
      </c>
      <c r="O18" s="51">
        <v>1950</v>
      </c>
      <c r="P18" s="52">
        <v>2985</v>
      </c>
      <c r="Q18" s="44">
        <f t="shared" si="13"/>
        <v>618</v>
      </c>
      <c r="R18" s="47">
        <f t="shared" si="13"/>
        <v>8008</v>
      </c>
      <c r="S18" s="47">
        <f t="shared" si="13"/>
        <v>9078</v>
      </c>
      <c r="T18" s="47">
        <f t="shared" si="13"/>
        <v>4402</v>
      </c>
      <c r="U18" s="48">
        <f t="shared" si="13"/>
        <v>7206</v>
      </c>
      <c r="V18" s="49">
        <f t="shared" si="14"/>
        <v>21.6</v>
      </c>
      <c r="W18" s="45">
        <f t="shared" si="14"/>
        <v>11.383631713554987</v>
      </c>
      <c r="X18" s="45">
        <f t="shared" si="14"/>
        <v>12.599520383693045</v>
      </c>
      <c r="Y18" s="45">
        <f t="shared" si="9"/>
        <v>8.916363636363636</v>
      </c>
      <c r="Z18" s="50">
        <f t="shared" si="10"/>
        <v>10.906976744186046</v>
      </c>
      <c r="AA18" s="49">
        <f t="shared" si="15"/>
        <v>19.6</v>
      </c>
      <c r="AB18" s="45">
        <f t="shared" si="15"/>
        <v>9.097186700767264</v>
      </c>
      <c r="AC18" s="45">
        <f t="shared" si="15"/>
        <v>9.170263788968825</v>
      </c>
      <c r="AD18" s="45">
        <f t="shared" si="11"/>
        <v>7.090909090909091</v>
      </c>
      <c r="AE18" s="50">
        <f t="shared" si="12"/>
        <v>7.713178294573644</v>
      </c>
    </row>
    <row r="19" spans="1:31" ht="12" customHeight="1">
      <c r="A19" s="43" t="s">
        <v>23</v>
      </c>
      <c r="B19" s="44">
        <v>260</v>
      </c>
      <c r="C19" s="45">
        <v>564</v>
      </c>
      <c r="D19" s="45">
        <v>268</v>
      </c>
      <c r="E19" s="51">
        <v>447</v>
      </c>
      <c r="F19" s="52">
        <v>644</v>
      </c>
      <c r="G19" s="44">
        <v>29891</v>
      </c>
      <c r="H19" s="45">
        <v>12463</v>
      </c>
      <c r="I19" s="45">
        <v>20124</v>
      </c>
      <c r="J19" s="51">
        <v>5748</v>
      </c>
      <c r="K19" s="52">
        <v>25249</v>
      </c>
      <c r="L19" s="44">
        <v>12989</v>
      </c>
      <c r="M19" s="45">
        <v>9366</v>
      </c>
      <c r="N19" s="45">
        <v>9246</v>
      </c>
      <c r="O19" s="51">
        <v>1500</v>
      </c>
      <c r="P19" s="52">
        <v>10764</v>
      </c>
      <c r="Q19" s="44">
        <f t="shared" si="13"/>
        <v>42880</v>
      </c>
      <c r="R19" s="47">
        <f t="shared" si="13"/>
        <v>21829</v>
      </c>
      <c r="S19" s="47">
        <f t="shared" si="13"/>
        <v>29370</v>
      </c>
      <c r="T19" s="47">
        <f t="shared" si="13"/>
        <v>7248</v>
      </c>
      <c r="U19" s="48">
        <f t="shared" si="13"/>
        <v>36013</v>
      </c>
      <c r="V19" s="49">
        <f t="shared" si="14"/>
        <v>114.96538461538462</v>
      </c>
      <c r="W19" s="45">
        <f t="shared" si="14"/>
        <v>22.097517730496453</v>
      </c>
      <c r="X19" s="45">
        <f t="shared" si="14"/>
        <v>75.08955223880596</v>
      </c>
      <c r="Y19" s="45">
        <f t="shared" si="9"/>
        <v>12.859060402684564</v>
      </c>
      <c r="Z19" s="50">
        <f t="shared" si="10"/>
        <v>39.20652173913044</v>
      </c>
      <c r="AA19" s="49">
        <f t="shared" si="15"/>
        <v>49.957692307692305</v>
      </c>
      <c r="AB19" s="45">
        <f t="shared" si="15"/>
        <v>16.606382978723403</v>
      </c>
      <c r="AC19" s="45">
        <f t="shared" si="15"/>
        <v>34.5</v>
      </c>
      <c r="AD19" s="45">
        <f t="shared" si="11"/>
        <v>3.3557046979865772</v>
      </c>
      <c r="AE19" s="50">
        <f t="shared" si="12"/>
        <v>16.714285714285715</v>
      </c>
    </row>
    <row r="20" spans="1:31" ht="12.75">
      <c r="A20" s="43" t="s">
        <v>24</v>
      </c>
      <c r="B20" s="44">
        <v>700</v>
      </c>
      <c r="C20" s="45">
        <v>560</v>
      </c>
      <c r="D20" s="45">
        <v>700</v>
      </c>
      <c r="E20" s="51">
        <v>600</v>
      </c>
      <c r="F20" s="52">
        <v>800</v>
      </c>
      <c r="G20" s="44">
        <v>67956</v>
      </c>
      <c r="H20" s="45">
        <v>42752</v>
      </c>
      <c r="I20" s="45">
        <v>55183</v>
      </c>
      <c r="J20" s="51">
        <v>22256</v>
      </c>
      <c r="K20" s="53">
        <v>47895</v>
      </c>
      <c r="L20" s="44">
        <v>23004</v>
      </c>
      <c r="M20" s="45">
        <v>9707</v>
      </c>
      <c r="N20" s="45">
        <v>1656</v>
      </c>
      <c r="O20" s="51">
        <v>12354</v>
      </c>
      <c r="P20" s="53">
        <v>17358</v>
      </c>
      <c r="Q20" s="44">
        <f t="shared" si="13"/>
        <v>90960</v>
      </c>
      <c r="R20" s="47">
        <f t="shared" si="13"/>
        <v>52459</v>
      </c>
      <c r="S20" s="47">
        <f t="shared" si="13"/>
        <v>56839</v>
      </c>
      <c r="T20" s="47">
        <f t="shared" si="13"/>
        <v>34610</v>
      </c>
      <c r="U20" s="48">
        <f t="shared" si="13"/>
        <v>65253</v>
      </c>
      <c r="V20" s="49">
        <f t="shared" si="14"/>
        <v>97.08</v>
      </c>
      <c r="W20" s="45">
        <f t="shared" si="14"/>
        <v>76.34285714285714</v>
      </c>
      <c r="X20" s="45">
        <f t="shared" si="14"/>
        <v>78.83285714285714</v>
      </c>
      <c r="Y20" s="45">
        <f t="shared" si="9"/>
        <v>37.093333333333334</v>
      </c>
      <c r="Z20" s="50">
        <f t="shared" si="10"/>
        <v>59.86875</v>
      </c>
      <c r="AA20" s="49">
        <f t="shared" si="15"/>
        <v>32.862857142857145</v>
      </c>
      <c r="AB20" s="45">
        <f t="shared" si="15"/>
        <v>17.333928571428572</v>
      </c>
      <c r="AC20" s="45">
        <f t="shared" si="15"/>
        <v>2.3657142857142857</v>
      </c>
      <c r="AD20" s="45">
        <f t="shared" si="11"/>
        <v>20.59</v>
      </c>
      <c r="AE20" s="50">
        <f t="shared" si="12"/>
        <v>21.6975</v>
      </c>
    </row>
    <row r="21" spans="1:31" ht="12">
      <c r="A21" s="43" t="s">
        <v>25</v>
      </c>
      <c r="B21" s="44">
        <v>197</v>
      </c>
      <c r="C21" s="45">
        <v>482</v>
      </c>
      <c r="D21" s="45">
        <v>547</v>
      </c>
      <c r="E21" s="51">
        <v>284</v>
      </c>
      <c r="F21" s="46">
        <v>657</v>
      </c>
      <c r="G21" s="44">
        <v>7837</v>
      </c>
      <c r="H21" s="45">
        <v>8177</v>
      </c>
      <c r="I21" s="45">
        <v>12095</v>
      </c>
      <c r="J21" s="51">
        <v>7499</v>
      </c>
      <c r="K21" s="46">
        <v>12900</v>
      </c>
      <c r="L21" s="44">
        <v>5185</v>
      </c>
      <c r="M21" s="45">
        <v>3616</v>
      </c>
      <c r="N21" s="45">
        <v>5295</v>
      </c>
      <c r="O21" s="51">
        <v>4010</v>
      </c>
      <c r="P21" s="46">
        <v>7706</v>
      </c>
      <c r="Q21" s="44">
        <f t="shared" si="13"/>
        <v>13022</v>
      </c>
      <c r="R21" s="47">
        <f t="shared" si="13"/>
        <v>11793</v>
      </c>
      <c r="S21" s="47">
        <f t="shared" si="13"/>
        <v>17390</v>
      </c>
      <c r="T21" s="47">
        <f t="shared" si="13"/>
        <v>11509</v>
      </c>
      <c r="U21" s="48">
        <f t="shared" si="13"/>
        <v>20606</v>
      </c>
      <c r="V21" s="49">
        <f t="shared" si="14"/>
        <v>39.78172588832487</v>
      </c>
      <c r="W21" s="45">
        <f t="shared" si="14"/>
        <v>16.96473029045643</v>
      </c>
      <c r="X21" s="45">
        <f t="shared" si="14"/>
        <v>22.111517367458866</v>
      </c>
      <c r="Y21" s="45">
        <f t="shared" si="9"/>
        <v>26.404929577464788</v>
      </c>
      <c r="Z21" s="50">
        <f t="shared" si="10"/>
        <v>19.634703196347033</v>
      </c>
      <c r="AA21" s="49">
        <f t="shared" si="15"/>
        <v>26.31979695431472</v>
      </c>
      <c r="AB21" s="45">
        <f t="shared" si="15"/>
        <v>7.5020746887966805</v>
      </c>
      <c r="AC21" s="45">
        <f t="shared" si="15"/>
        <v>9.680073126142595</v>
      </c>
      <c r="AD21" s="45">
        <f t="shared" si="11"/>
        <v>14.119718309859154</v>
      </c>
      <c r="AE21" s="50">
        <f t="shared" si="12"/>
        <v>11.729071537290716</v>
      </c>
    </row>
    <row r="22" spans="1:31" ht="12">
      <c r="A22" s="43" t="s">
        <v>26</v>
      </c>
      <c r="B22" s="44">
        <v>290</v>
      </c>
      <c r="C22" s="45">
        <v>316</v>
      </c>
      <c r="D22" s="45">
        <v>610</v>
      </c>
      <c r="E22" s="51">
        <v>302</v>
      </c>
      <c r="F22" s="46">
        <v>842</v>
      </c>
      <c r="G22" s="44">
        <v>20527</v>
      </c>
      <c r="H22" s="45">
        <v>13042</v>
      </c>
      <c r="I22" s="45">
        <v>30446</v>
      </c>
      <c r="J22" s="51">
        <v>9441</v>
      </c>
      <c r="K22" s="46">
        <v>21677</v>
      </c>
      <c r="L22" s="44">
        <v>6914</v>
      </c>
      <c r="M22" s="45">
        <v>6243</v>
      </c>
      <c r="N22" s="45">
        <v>12924</v>
      </c>
      <c r="O22" s="51">
        <v>3863.5</v>
      </c>
      <c r="P22" s="46">
        <v>10647</v>
      </c>
      <c r="Q22" s="44">
        <f t="shared" si="13"/>
        <v>27441</v>
      </c>
      <c r="R22" s="47">
        <f t="shared" si="13"/>
        <v>19285</v>
      </c>
      <c r="S22" s="47">
        <f t="shared" si="13"/>
        <v>43370</v>
      </c>
      <c r="T22" s="47">
        <f t="shared" si="13"/>
        <v>13304.5</v>
      </c>
      <c r="U22" s="48">
        <f t="shared" si="13"/>
        <v>32324</v>
      </c>
      <c r="V22" s="49">
        <f t="shared" si="14"/>
        <v>70.78275862068965</v>
      </c>
      <c r="W22" s="45">
        <f t="shared" si="14"/>
        <v>41.27215189873418</v>
      </c>
      <c r="X22" s="45">
        <f t="shared" si="14"/>
        <v>49.911475409836065</v>
      </c>
      <c r="Y22" s="45">
        <f t="shared" si="9"/>
        <v>31.26158940397351</v>
      </c>
      <c r="Z22" s="50">
        <f t="shared" si="10"/>
        <v>25.744655581947743</v>
      </c>
      <c r="AA22" s="49">
        <f t="shared" si="15"/>
        <v>23.841379310344827</v>
      </c>
      <c r="AB22" s="45">
        <f t="shared" si="15"/>
        <v>19.75632911392405</v>
      </c>
      <c r="AC22" s="45">
        <f t="shared" si="15"/>
        <v>21.18688524590164</v>
      </c>
      <c r="AD22" s="45">
        <f t="shared" si="11"/>
        <v>12.793046357615895</v>
      </c>
      <c r="AE22" s="50">
        <f t="shared" si="12"/>
        <v>12.644893111638956</v>
      </c>
    </row>
    <row r="23" spans="1:31" ht="12">
      <c r="A23" s="43" t="s">
        <v>27</v>
      </c>
      <c r="B23" s="44">
        <v>141</v>
      </c>
      <c r="C23" s="45">
        <v>152</v>
      </c>
      <c r="D23" s="45">
        <v>461</v>
      </c>
      <c r="E23" s="51">
        <v>120</v>
      </c>
      <c r="F23" s="46">
        <v>538</v>
      </c>
      <c r="G23" s="44">
        <v>19527</v>
      </c>
      <c r="H23" s="45">
        <v>10982</v>
      </c>
      <c r="I23" s="45">
        <v>22820</v>
      </c>
      <c r="J23" s="51">
        <v>9849</v>
      </c>
      <c r="K23" s="46">
        <v>19367</v>
      </c>
      <c r="L23" s="44">
        <v>10081</v>
      </c>
      <c r="M23" s="45">
        <v>8571</v>
      </c>
      <c r="N23" s="45">
        <v>17406</v>
      </c>
      <c r="O23" s="51">
        <v>13930</v>
      </c>
      <c r="P23" s="46">
        <v>23422</v>
      </c>
      <c r="Q23" s="44">
        <f t="shared" si="13"/>
        <v>29608</v>
      </c>
      <c r="R23" s="47">
        <f t="shared" si="13"/>
        <v>19553</v>
      </c>
      <c r="S23" s="47">
        <f t="shared" si="13"/>
        <v>40226</v>
      </c>
      <c r="T23" s="47">
        <f t="shared" si="13"/>
        <v>23779</v>
      </c>
      <c r="U23" s="48">
        <f t="shared" si="13"/>
        <v>42789</v>
      </c>
      <c r="V23" s="49">
        <f t="shared" si="14"/>
        <v>138.48936170212767</v>
      </c>
      <c r="W23" s="45">
        <f t="shared" si="14"/>
        <v>72.25</v>
      </c>
      <c r="X23" s="45">
        <f t="shared" si="14"/>
        <v>49.50108459869848</v>
      </c>
      <c r="Y23" s="45">
        <f t="shared" si="9"/>
        <v>82.075</v>
      </c>
      <c r="Z23" s="50">
        <f t="shared" si="10"/>
        <v>35.99814126394052</v>
      </c>
      <c r="AA23" s="49">
        <f t="shared" si="15"/>
        <v>71.49645390070921</v>
      </c>
      <c r="AB23" s="45">
        <f t="shared" si="15"/>
        <v>56.38815789473684</v>
      </c>
      <c r="AC23" s="45">
        <f t="shared" si="15"/>
        <v>37.75704989154013</v>
      </c>
      <c r="AD23" s="45">
        <f t="shared" si="11"/>
        <v>116.08333333333333</v>
      </c>
      <c r="AE23" s="50">
        <f t="shared" si="12"/>
        <v>43.53531598513011</v>
      </c>
    </row>
    <row r="24" spans="1:31" ht="12">
      <c r="A24" s="43" t="s">
        <v>28</v>
      </c>
      <c r="B24" s="44">
        <v>46</v>
      </c>
      <c r="C24" s="45">
        <v>75</v>
      </c>
      <c r="D24" s="45">
        <v>180</v>
      </c>
      <c r="E24" s="51">
        <v>56</v>
      </c>
      <c r="F24" s="46">
        <v>314</v>
      </c>
      <c r="G24" s="44">
        <v>14014</v>
      </c>
      <c r="H24" s="45">
        <v>4887</v>
      </c>
      <c r="I24" s="45">
        <v>12044</v>
      </c>
      <c r="J24" s="51">
        <v>3929</v>
      </c>
      <c r="K24" s="46">
        <v>11002</v>
      </c>
      <c r="L24" s="44">
        <v>6300</v>
      </c>
      <c r="M24" s="45">
        <v>2301</v>
      </c>
      <c r="N24" s="45">
        <v>4518</v>
      </c>
      <c r="O24" s="51">
        <v>2010</v>
      </c>
      <c r="P24" s="46">
        <v>5645</v>
      </c>
      <c r="Q24" s="44">
        <f t="shared" si="13"/>
        <v>20314</v>
      </c>
      <c r="R24" s="47">
        <f t="shared" si="13"/>
        <v>7188</v>
      </c>
      <c r="S24" s="47">
        <f t="shared" si="13"/>
        <v>16562</v>
      </c>
      <c r="T24" s="47">
        <f t="shared" si="13"/>
        <v>5939</v>
      </c>
      <c r="U24" s="48">
        <f t="shared" si="13"/>
        <v>16647</v>
      </c>
      <c r="V24" s="49">
        <f t="shared" si="14"/>
        <v>304.6521739130435</v>
      </c>
      <c r="W24" s="45">
        <f t="shared" si="14"/>
        <v>65.16</v>
      </c>
      <c r="X24" s="45">
        <f t="shared" si="14"/>
        <v>66.91111111111111</v>
      </c>
      <c r="Y24" s="45">
        <f t="shared" si="9"/>
        <v>70.16071428571429</v>
      </c>
      <c r="Z24" s="50">
        <f t="shared" si="10"/>
        <v>35.038216560509554</v>
      </c>
      <c r="AA24" s="49">
        <f t="shared" si="15"/>
        <v>136.95652173913044</v>
      </c>
      <c r="AB24" s="45">
        <f t="shared" si="15"/>
        <v>30.68</v>
      </c>
      <c r="AC24" s="45">
        <f t="shared" si="15"/>
        <v>25.1</v>
      </c>
      <c r="AD24" s="45">
        <f t="shared" si="11"/>
        <v>35.892857142857146</v>
      </c>
      <c r="AE24" s="50">
        <f t="shared" si="12"/>
        <v>17.977707006369428</v>
      </c>
    </row>
    <row r="25" spans="1:31" ht="12">
      <c r="A25" s="43" t="s">
        <v>29</v>
      </c>
      <c r="B25" s="44">
        <v>59</v>
      </c>
      <c r="C25" s="45">
        <v>84</v>
      </c>
      <c r="D25" s="45">
        <v>335</v>
      </c>
      <c r="E25" s="51">
        <v>168</v>
      </c>
      <c r="F25" s="46">
        <v>323</v>
      </c>
      <c r="G25" s="44">
        <v>840</v>
      </c>
      <c r="H25" s="45">
        <v>329</v>
      </c>
      <c r="I25" s="45">
        <v>1728</v>
      </c>
      <c r="J25" s="51">
        <v>720</v>
      </c>
      <c r="K25" s="46">
        <v>1560</v>
      </c>
      <c r="L25" s="44">
        <v>456</v>
      </c>
      <c r="M25" s="45">
        <v>443</v>
      </c>
      <c r="N25" s="45">
        <v>897</v>
      </c>
      <c r="O25" s="51">
        <v>412</v>
      </c>
      <c r="P25" s="46">
        <v>600</v>
      </c>
      <c r="Q25" s="44">
        <f t="shared" si="13"/>
        <v>1296</v>
      </c>
      <c r="R25" s="47">
        <f t="shared" si="13"/>
        <v>772</v>
      </c>
      <c r="S25" s="47">
        <f t="shared" si="13"/>
        <v>2625</v>
      </c>
      <c r="T25" s="47">
        <f t="shared" si="13"/>
        <v>1132</v>
      </c>
      <c r="U25" s="48">
        <f t="shared" si="13"/>
        <v>2160</v>
      </c>
      <c r="V25" s="49">
        <f t="shared" si="14"/>
        <v>14.23728813559322</v>
      </c>
      <c r="W25" s="45">
        <f t="shared" si="14"/>
        <v>3.9166666666666665</v>
      </c>
      <c r="X25" s="45">
        <f t="shared" si="14"/>
        <v>5.158208955223881</v>
      </c>
      <c r="Y25" s="45">
        <f t="shared" si="9"/>
        <v>4.285714285714286</v>
      </c>
      <c r="Z25" s="50">
        <f t="shared" si="10"/>
        <v>4.829721362229102</v>
      </c>
      <c r="AA25" s="49">
        <f t="shared" si="15"/>
        <v>7.728813559322034</v>
      </c>
      <c r="AB25" s="45">
        <f t="shared" si="15"/>
        <v>5.273809523809524</v>
      </c>
      <c r="AC25" s="45">
        <f t="shared" si="15"/>
        <v>2.6776119402985072</v>
      </c>
      <c r="AD25" s="45">
        <f t="shared" si="11"/>
        <v>2.4523809523809526</v>
      </c>
      <c r="AE25" s="50">
        <f t="shared" si="12"/>
        <v>1.8575851393188854</v>
      </c>
    </row>
    <row r="26" spans="1:31" ht="12">
      <c r="A26" s="43" t="s">
        <v>30</v>
      </c>
      <c r="B26" s="44">
        <v>32</v>
      </c>
      <c r="C26" s="45">
        <v>60</v>
      </c>
      <c r="D26" s="45">
        <v>163</v>
      </c>
      <c r="E26" s="51">
        <v>71</v>
      </c>
      <c r="F26" s="46">
        <v>125</v>
      </c>
      <c r="G26" s="44">
        <v>8546</v>
      </c>
      <c r="H26" s="45">
        <v>1388</v>
      </c>
      <c r="I26" s="45">
        <v>8103</v>
      </c>
      <c r="J26" s="51">
        <v>1752</v>
      </c>
      <c r="K26" s="54">
        <v>7122</v>
      </c>
      <c r="L26" s="44">
        <v>9159</v>
      </c>
      <c r="M26" s="45">
        <v>2870</v>
      </c>
      <c r="N26" s="45">
        <v>6111</v>
      </c>
      <c r="O26" s="51">
        <v>1285</v>
      </c>
      <c r="P26" s="54">
        <v>3225</v>
      </c>
      <c r="Q26" s="44">
        <f t="shared" si="13"/>
        <v>17705</v>
      </c>
      <c r="R26" s="47">
        <f t="shared" si="13"/>
        <v>4258</v>
      </c>
      <c r="S26" s="47">
        <f t="shared" si="13"/>
        <v>14214</v>
      </c>
      <c r="T26" s="47">
        <f t="shared" si="13"/>
        <v>3037</v>
      </c>
      <c r="U26" s="48">
        <f t="shared" si="13"/>
        <v>10347</v>
      </c>
      <c r="V26" s="49">
        <f t="shared" si="14"/>
        <v>267.0625</v>
      </c>
      <c r="W26" s="45">
        <f t="shared" si="14"/>
        <v>23.133333333333333</v>
      </c>
      <c r="X26" s="45">
        <f t="shared" si="14"/>
        <v>49.71165644171779</v>
      </c>
      <c r="Y26" s="45">
        <f t="shared" si="9"/>
        <v>24.676056338028168</v>
      </c>
      <c r="Z26" s="50">
        <f t="shared" si="10"/>
        <v>56.976</v>
      </c>
      <c r="AA26" s="49">
        <f t="shared" si="15"/>
        <v>286.21875</v>
      </c>
      <c r="AB26" s="45">
        <f t="shared" si="15"/>
        <v>47.833333333333336</v>
      </c>
      <c r="AC26" s="45">
        <f t="shared" si="15"/>
        <v>37.49079754601227</v>
      </c>
      <c r="AD26" s="45">
        <f t="shared" si="11"/>
        <v>18.098591549295776</v>
      </c>
      <c r="AE26" s="50">
        <f t="shared" si="12"/>
        <v>25.8</v>
      </c>
    </row>
    <row r="27" spans="1:31" ht="12">
      <c r="A27" s="43" t="s">
        <v>31</v>
      </c>
      <c r="B27" s="44">
        <v>81</v>
      </c>
      <c r="C27" s="45">
        <v>149</v>
      </c>
      <c r="D27" s="45">
        <v>325</v>
      </c>
      <c r="E27" s="51">
        <v>126</v>
      </c>
      <c r="F27" s="46">
        <v>237</v>
      </c>
      <c r="G27" s="44">
        <v>6734</v>
      </c>
      <c r="H27" s="45">
        <v>4723</v>
      </c>
      <c r="I27" s="45">
        <v>9612</v>
      </c>
      <c r="J27" s="51">
        <v>2050</v>
      </c>
      <c r="K27" s="54">
        <v>6200</v>
      </c>
      <c r="L27" s="44">
        <v>2907</v>
      </c>
      <c r="M27" s="45">
        <v>4502</v>
      </c>
      <c r="N27" s="45">
        <v>7313</v>
      </c>
      <c r="O27" s="51">
        <v>1951</v>
      </c>
      <c r="P27" s="54">
        <v>5478</v>
      </c>
      <c r="Q27" s="44">
        <f t="shared" si="13"/>
        <v>9641</v>
      </c>
      <c r="R27" s="47">
        <f t="shared" si="13"/>
        <v>9225</v>
      </c>
      <c r="S27" s="47">
        <f t="shared" si="13"/>
        <v>16925</v>
      </c>
      <c r="T27" s="47">
        <f t="shared" si="13"/>
        <v>4001</v>
      </c>
      <c r="U27" s="48">
        <f t="shared" si="13"/>
        <v>11678</v>
      </c>
      <c r="V27" s="49">
        <f t="shared" si="14"/>
        <v>83.1358024691358</v>
      </c>
      <c r="W27" s="45">
        <f t="shared" si="14"/>
        <v>31.697986577181208</v>
      </c>
      <c r="X27" s="45">
        <f t="shared" si="14"/>
        <v>29.575384615384614</v>
      </c>
      <c r="Y27" s="45">
        <f t="shared" si="9"/>
        <v>16.26984126984127</v>
      </c>
      <c r="Z27" s="50">
        <f t="shared" si="10"/>
        <v>26.160337552742615</v>
      </c>
      <c r="AA27" s="49">
        <f t="shared" si="15"/>
        <v>35.888888888888886</v>
      </c>
      <c r="AB27" s="45">
        <f t="shared" si="15"/>
        <v>30.21476510067114</v>
      </c>
      <c r="AC27" s="45">
        <f t="shared" si="15"/>
        <v>22.501538461538463</v>
      </c>
      <c r="AD27" s="45">
        <f t="shared" si="11"/>
        <v>15.484126984126984</v>
      </c>
      <c r="AE27" s="50">
        <f t="shared" si="12"/>
        <v>23.11392405063291</v>
      </c>
    </row>
    <row r="28" spans="1:31" ht="12">
      <c r="A28" s="43" t="s">
        <v>32</v>
      </c>
      <c r="B28" s="44">
        <v>73</v>
      </c>
      <c r="C28" s="45">
        <v>128</v>
      </c>
      <c r="D28" s="45">
        <v>264</v>
      </c>
      <c r="E28" s="51">
        <v>195</v>
      </c>
      <c r="F28" s="46">
        <v>250</v>
      </c>
      <c r="G28" s="44">
        <v>0</v>
      </c>
      <c r="H28" s="45">
        <v>6676</v>
      </c>
      <c r="I28" s="45">
        <v>9648</v>
      </c>
      <c r="J28" s="51">
        <v>3000</v>
      </c>
      <c r="K28" s="46">
        <v>6180</v>
      </c>
      <c r="L28" s="44">
        <v>6158</v>
      </c>
      <c r="M28" s="45">
        <v>6852</v>
      </c>
      <c r="N28" s="45">
        <v>5112</v>
      </c>
      <c r="O28" s="51">
        <v>2600</v>
      </c>
      <c r="P28" s="46">
        <v>7068</v>
      </c>
      <c r="Q28" s="44">
        <f t="shared" si="13"/>
        <v>6158</v>
      </c>
      <c r="R28" s="47">
        <f t="shared" si="13"/>
        <v>13528</v>
      </c>
      <c r="S28" s="47">
        <f t="shared" si="13"/>
        <v>14760</v>
      </c>
      <c r="T28" s="47">
        <f t="shared" si="13"/>
        <v>5600</v>
      </c>
      <c r="U28" s="48">
        <f t="shared" si="13"/>
        <v>13248</v>
      </c>
      <c r="V28" s="49">
        <f t="shared" si="14"/>
        <v>0</v>
      </c>
      <c r="W28" s="45">
        <f t="shared" si="14"/>
        <v>52.15625</v>
      </c>
      <c r="X28" s="45">
        <f t="shared" si="14"/>
        <v>36.54545454545455</v>
      </c>
      <c r="Y28" s="45">
        <f t="shared" si="9"/>
        <v>15.384615384615385</v>
      </c>
      <c r="Z28" s="50">
        <f t="shared" si="10"/>
        <v>24.72</v>
      </c>
      <c r="AA28" s="49">
        <f t="shared" si="15"/>
        <v>84.35616438356165</v>
      </c>
      <c r="AB28" s="45">
        <f t="shared" si="15"/>
        <v>53.53125</v>
      </c>
      <c r="AC28" s="45">
        <f t="shared" si="15"/>
        <v>19.363636363636363</v>
      </c>
      <c r="AD28" s="45">
        <f t="shared" si="11"/>
        <v>13.333333333333334</v>
      </c>
      <c r="AE28" s="50">
        <f t="shared" si="12"/>
        <v>28.272</v>
      </c>
    </row>
    <row r="29" spans="1:31" ht="12">
      <c r="A29" s="55" t="s">
        <v>33</v>
      </c>
      <c r="B29" s="56">
        <v>14</v>
      </c>
      <c r="C29" s="57">
        <v>0</v>
      </c>
      <c r="D29" s="57">
        <v>0</v>
      </c>
      <c r="E29" s="51">
        <v>200</v>
      </c>
      <c r="F29" s="46">
        <v>203</v>
      </c>
      <c r="G29" s="56">
        <v>342</v>
      </c>
      <c r="H29" s="57">
        <v>0</v>
      </c>
      <c r="I29" s="57">
        <v>0</v>
      </c>
      <c r="J29" s="51">
        <v>700</v>
      </c>
      <c r="K29" s="46">
        <v>1437</v>
      </c>
      <c r="L29" s="56">
        <v>342</v>
      </c>
      <c r="M29" s="57">
        <v>0</v>
      </c>
      <c r="N29" s="57">
        <v>0</v>
      </c>
      <c r="O29" s="51">
        <v>780</v>
      </c>
      <c r="P29" s="46">
        <v>1992</v>
      </c>
      <c r="Q29" s="56">
        <f t="shared" si="13"/>
        <v>684</v>
      </c>
      <c r="R29" s="58">
        <f t="shared" si="13"/>
        <v>0</v>
      </c>
      <c r="S29" s="58">
        <f t="shared" si="13"/>
        <v>0</v>
      </c>
      <c r="T29" s="58">
        <f t="shared" si="13"/>
        <v>1480</v>
      </c>
      <c r="U29" s="59">
        <f t="shared" si="13"/>
        <v>3429</v>
      </c>
      <c r="V29" s="60">
        <f t="shared" si="14"/>
        <v>24.428571428571427</v>
      </c>
      <c r="W29" s="57">
        <f>IF(H29=0,0,H29/C29)</f>
        <v>0</v>
      </c>
      <c r="X29" s="57">
        <f>IF(I29=0,0,I29/D29)</f>
        <v>0</v>
      </c>
      <c r="Y29" s="57">
        <f t="shared" si="9"/>
        <v>3.5</v>
      </c>
      <c r="Z29" s="61">
        <f t="shared" si="10"/>
        <v>7.078817733990148</v>
      </c>
      <c r="AA29" s="60">
        <f t="shared" si="15"/>
        <v>24.428571428571427</v>
      </c>
      <c r="AB29" s="57">
        <f>IF(M29=0,0,M29/C29)</f>
        <v>0</v>
      </c>
      <c r="AC29" s="57">
        <f>IF(N29=0,0,N29/D29)</f>
        <v>0</v>
      </c>
      <c r="AD29" s="57">
        <f t="shared" si="11"/>
        <v>3.9</v>
      </c>
      <c r="AE29" s="61">
        <f t="shared" si="12"/>
        <v>9.812807881773399</v>
      </c>
    </row>
    <row r="30" spans="1:31" ht="12">
      <c r="A30" s="62" t="s">
        <v>34</v>
      </c>
      <c r="B30" s="63">
        <f>SUM(B16:B29)</f>
        <v>3469</v>
      </c>
      <c r="C30" s="64">
        <f aca="true" t="shared" si="16" ref="C30:V30">SUM(C16:C29)</f>
        <v>4579</v>
      </c>
      <c r="D30" s="64">
        <f t="shared" si="16"/>
        <v>5976</v>
      </c>
      <c r="E30" s="64">
        <f t="shared" si="16"/>
        <v>4296</v>
      </c>
      <c r="F30" s="65">
        <f t="shared" si="16"/>
        <v>6839</v>
      </c>
      <c r="G30" s="63">
        <f t="shared" si="16"/>
        <v>253314</v>
      </c>
      <c r="H30" s="64">
        <f t="shared" si="16"/>
        <v>148636</v>
      </c>
      <c r="I30" s="64">
        <f t="shared" si="16"/>
        <v>250651.5</v>
      </c>
      <c r="J30" s="64">
        <f t="shared" si="16"/>
        <v>92621</v>
      </c>
      <c r="K30" s="65">
        <f t="shared" si="16"/>
        <v>214309</v>
      </c>
      <c r="L30" s="63">
        <f t="shared" si="16"/>
        <v>106455</v>
      </c>
      <c r="M30" s="64">
        <f t="shared" si="16"/>
        <v>75518</v>
      </c>
      <c r="N30" s="64">
        <f t="shared" si="16"/>
        <v>106293</v>
      </c>
      <c r="O30" s="64">
        <f t="shared" si="16"/>
        <v>60860.5</v>
      </c>
      <c r="P30" s="65">
        <f t="shared" si="16"/>
        <v>124769</v>
      </c>
      <c r="Q30" s="63">
        <f t="shared" si="16"/>
        <v>359769</v>
      </c>
      <c r="R30" s="64">
        <f t="shared" si="16"/>
        <v>224154</v>
      </c>
      <c r="S30" s="64">
        <f t="shared" si="16"/>
        <v>356944.5</v>
      </c>
      <c r="T30" s="64">
        <f t="shared" si="16"/>
        <v>153481.5</v>
      </c>
      <c r="U30" s="65">
        <f t="shared" si="16"/>
        <v>339078</v>
      </c>
      <c r="V30" s="63">
        <f t="shared" si="16"/>
        <v>1302.0560862337218</v>
      </c>
      <c r="W30" s="64">
        <f>IF(H30=0,0,H30/C30)</f>
        <v>32.46036252456868</v>
      </c>
      <c r="X30" s="64">
        <f>IF(I30=0,0,I30/D30)</f>
        <v>41.943022088353416</v>
      </c>
      <c r="Y30" s="64">
        <f t="shared" si="9"/>
        <v>21.559823091247672</v>
      </c>
      <c r="Z30" s="65">
        <f t="shared" si="10"/>
        <v>31.336306477555198</v>
      </c>
      <c r="AA30" s="66">
        <f t="shared" si="15"/>
        <v>30.687518016719515</v>
      </c>
      <c r="AB30" s="67">
        <f t="shared" si="15"/>
        <v>16.492247215549245</v>
      </c>
      <c r="AC30" s="67">
        <f t="shared" si="15"/>
        <v>17.78664658634538</v>
      </c>
      <c r="AD30" s="67">
        <f t="shared" si="11"/>
        <v>14.166783054003725</v>
      </c>
      <c r="AE30" s="68">
        <f t="shared" si="12"/>
        <v>18.243749086123703</v>
      </c>
    </row>
    <row r="31" spans="1:31" ht="12">
      <c r="A31" s="34" t="s">
        <v>35</v>
      </c>
      <c r="B31" s="35"/>
      <c r="C31" s="36"/>
      <c r="D31" s="37"/>
      <c r="E31" s="37"/>
      <c r="F31" s="38"/>
      <c r="G31" s="35"/>
      <c r="H31" s="36"/>
      <c r="I31" s="36"/>
      <c r="J31" s="36"/>
      <c r="K31" s="39"/>
      <c r="L31" s="35"/>
      <c r="M31" s="36"/>
      <c r="N31" s="37"/>
      <c r="O31" s="36"/>
      <c r="P31" s="39"/>
      <c r="Q31" s="35"/>
      <c r="R31" s="36"/>
      <c r="S31" s="36"/>
      <c r="T31" s="36"/>
      <c r="U31" s="39"/>
      <c r="V31" s="40"/>
      <c r="W31" s="41"/>
      <c r="X31" s="41"/>
      <c r="Y31" s="41"/>
      <c r="Z31" s="42"/>
      <c r="AA31" s="40"/>
      <c r="AB31" s="41"/>
      <c r="AC31" s="41"/>
      <c r="AD31" s="41"/>
      <c r="AE31" s="42"/>
    </row>
    <row r="32" spans="1:31" ht="12">
      <c r="A32" s="69" t="s">
        <v>36</v>
      </c>
      <c r="B32" s="70">
        <v>451</v>
      </c>
      <c r="C32" s="71">
        <v>474</v>
      </c>
      <c r="D32" s="71">
        <v>564</v>
      </c>
      <c r="E32" s="71">
        <v>419</v>
      </c>
      <c r="F32" s="72">
        <v>576</v>
      </c>
      <c r="G32" s="70">
        <v>16550.4</v>
      </c>
      <c r="H32" s="71">
        <v>39727</v>
      </c>
      <c r="I32" s="71">
        <v>45277.41</v>
      </c>
      <c r="J32" s="73">
        <v>18094</v>
      </c>
      <c r="K32" s="74">
        <v>33099</v>
      </c>
      <c r="L32" s="70">
        <v>11116.97</v>
      </c>
      <c r="M32" s="71">
        <v>8269</v>
      </c>
      <c r="N32" s="71">
        <v>17885</v>
      </c>
      <c r="O32" s="73">
        <v>7611</v>
      </c>
      <c r="P32" s="74">
        <v>15965</v>
      </c>
      <c r="Q32" s="70">
        <f>G32+L32</f>
        <v>27667.370000000003</v>
      </c>
      <c r="R32" s="73">
        <f>H32+M32</f>
        <v>47996</v>
      </c>
      <c r="S32" s="73">
        <f>I32+N32</f>
        <v>63162.41</v>
      </c>
      <c r="T32" s="73">
        <f>J32+O32</f>
        <v>25705</v>
      </c>
      <c r="U32" s="74">
        <f>K32+P32</f>
        <v>49064</v>
      </c>
      <c r="V32" s="75">
        <f>G32/B32</f>
        <v>36.69711751662972</v>
      </c>
      <c r="W32" s="71">
        <f>H32/C32</f>
        <v>83.81223628691983</v>
      </c>
      <c r="X32" s="71">
        <f>I32/D32</f>
        <v>80.27909574468086</v>
      </c>
      <c r="Y32" s="71">
        <f aca="true" t="shared" si="17" ref="Y32:Y41">IF(J32=0,0,J32/E32)</f>
        <v>43.18377088305489</v>
      </c>
      <c r="Z32" s="72">
        <f aca="true" t="shared" si="18" ref="Z32:Z41">IF(K32=0,0,K32/F32)</f>
        <v>57.463541666666664</v>
      </c>
      <c r="AA32" s="75">
        <f>L32/B32</f>
        <v>24.64960088691796</v>
      </c>
      <c r="AB32" s="71">
        <f>M32/C32</f>
        <v>17.445147679324894</v>
      </c>
      <c r="AC32" s="71">
        <f>N32/D32</f>
        <v>31.71099290780142</v>
      </c>
      <c r="AD32" s="71">
        <f aca="true" t="shared" si="19" ref="AD32:AD41">IF(O32=0,0,O32/E32)</f>
        <v>18.16467780429594</v>
      </c>
      <c r="AE32" s="72">
        <f aca="true" t="shared" si="20" ref="AE32:AE41">IF(P32=0,0,P32/F32)</f>
        <v>27.71701388888889</v>
      </c>
    </row>
    <row r="33" spans="1:31" ht="12">
      <c r="A33" s="69" t="s">
        <v>37</v>
      </c>
      <c r="B33" s="70">
        <v>1078</v>
      </c>
      <c r="C33" s="71">
        <v>657</v>
      </c>
      <c r="D33" s="71">
        <v>959</v>
      </c>
      <c r="E33" s="71">
        <v>396</v>
      </c>
      <c r="F33" s="72">
        <v>1089</v>
      </c>
      <c r="G33" s="70">
        <v>16644</v>
      </c>
      <c r="H33" s="71">
        <v>12596</v>
      </c>
      <c r="I33" s="71">
        <v>12552</v>
      </c>
      <c r="J33" s="73">
        <v>13548</v>
      </c>
      <c r="K33" s="74">
        <v>23280</v>
      </c>
      <c r="L33" s="70">
        <v>8340</v>
      </c>
      <c r="M33" s="71">
        <v>11568</v>
      </c>
      <c r="N33" s="71">
        <v>16056</v>
      </c>
      <c r="O33" s="73">
        <v>11724</v>
      </c>
      <c r="P33" s="74">
        <v>18132</v>
      </c>
      <c r="Q33" s="70">
        <f aca="true" t="shared" si="21" ref="Q33:U40">G33+L33</f>
        <v>24984</v>
      </c>
      <c r="R33" s="73">
        <f t="shared" si="21"/>
        <v>24164</v>
      </c>
      <c r="S33" s="73">
        <f t="shared" si="21"/>
        <v>28608</v>
      </c>
      <c r="T33" s="73">
        <f t="shared" si="21"/>
        <v>25272</v>
      </c>
      <c r="U33" s="74">
        <f t="shared" si="21"/>
        <v>41412</v>
      </c>
      <c r="V33" s="75">
        <f aca="true" t="shared" si="22" ref="V33:X41">G33/B33</f>
        <v>15.439703153988868</v>
      </c>
      <c r="W33" s="71">
        <f t="shared" si="22"/>
        <v>19.171993911719937</v>
      </c>
      <c r="X33" s="71">
        <f t="shared" si="22"/>
        <v>13.088633993743482</v>
      </c>
      <c r="Y33" s="71">
        <f t="shared" si="17"/>
        <v>34.21212121212121</v>
      </c>
      <c r="Z33" s="72">
        <f t="shared" si="18"/>
        <v>21.37741046831956</v>
      </c>
      <c r="AA33" s="75">
        <f aca="true" t="shared" si="23" ref="AA33:AC41">L33/B33</f>
        <v>7.736549165120594</v>
      </c>
      <c r="AB33" s="71">
        <f t="shared" si="23"/>
        <v>17.60730593607306</v>
      </c>
      <c r="AC33" s="71">
        <f t="shared" si="23"/>
        <v>16.742440041710115</v>
      </c>
      <c r="AD33" s="71">
        <f t="shared" si="19"/>
        <v>29.606060606060606</v>
      </c>
      <c r="AE33" s="72">
        <f t="shared" si="20"/>
        <v>16.650137741046834</v>
      </c>
    </row>
    <row r="34" spans="1:31" ht="12">
      <c r="A34" s="69" t="s">
        <v>38</v>
      </c>
      <c r="B34" s="70">
        <v>361</v>
      </c>
      <c r="C34" s="71">
        <v>497</v>
      </c>
      <c r="D34" s="71">
        <v>589</v>
      </c>
      <c r="E34" s="71">
        <v>231</v>
      </c>
      <c r="F34" s="72">
        <v>847</v>
      </c>
      <c r="G34" s="70">
        <v>16752</v>
      </c>
      <c r="H34" s="71">
        <v>12540</v>
      </c>
      <c r="I34" s="71">
        <v>25470</v>
      </c>
      <c r="J34" s="73">
        <v>11131</v>
      </c>
      <c r="K34" s="74">
        <v>24136</v>
      </c>
      <c r="L34" s="70">
        <v>10908</v>
      </c>
      <c r="M34" s="71">
        <v>9846</v>
      </c>
      <c r="N34" s="71">
        <v>8820</v>
      </c>
      <c r="O34" s="73">
        <v>6056</v>
      </c>
      <c r="P34" s="74">
        <v>19142</v>
      </c>
      <c r="Q34" s="70">
        <f t="shared" si="21"/>
        <v>27660</v>
      </c>
      <c r="R34" s="73">
        <f t="shared" si="21"/>
        <v>22386</v>
      </c>
      <c r="S34" s="73">
        <f t="shared" si="21"/>
        <v>34290</v>
      </c>
      <c r="T34" s="73">
        <f t="shared" si="21"/>
        <v>17187</v>
      </c>
      <c r="U34" s="74">
        <f t="shared" si="21"/>
        <v>43278</v>
      </c>
      <c r="V34" s="75">
        <f t="shared" si="22"/>
        <v>46.40443213296399</v>
      </c>
      <c r="W34" s="71">
        <f t="shared" si="22"/>
        <v>25.23138832997988</v>
      </c>
      <c r="X34" s="71">
        <f t="shared" si="22"/>
        <v>43.2427843803056</v>
      </c>
      <c r="Y34" s="71">
        <f t="shared" si="17"/>
        <v>48.18614718614719</v>
      </c>
      <c r="Z34" s="72">
        <f t="shared" si="18"/>
        <v>28.49586776859504</v>
      </c>
      <c r="AA34" s="75">
        <f t="shared" si="23"/>
        <v>30.21606648199446</v>
      </c>
      <c r="AB34" s="71">
        <f t="shared" si="23"/>
        <v>19.81086519114688</v>
      </c>
      <c r="AC34" s="71">
        <f t="shared" si="23"/>
        <v>14.974533106960951</v>
      </c>
      <c r="AD34" s="71">
        <f t="shared" si="19"/>
        <v>26.216450216450216</v>
      </c>
      <c r="AE34" s="72">
        <f t="shared" si="20"/>
        <v>22.599763872491145</v>
      </c>
    </row>
    <row r="35" spans="1:31" ht="12">
      <c r="A35" s="69" t="s">
        <v>39</v>
      </c>
      <c r="B35" s="70">
        <v>233</v>
      </c>
      <c r="C35" s="71">
        <v>258</v>
      </c>
      <c r="D35" s="71">
        <v>337</v>
      </c>
      <c r="E35" s="71">
        <v>137</v>
      </c>
      <c r="F35" s="72">
        <v>270</v>
      </c>
      <c r="G35" s="70">
        <v>4236</v>
      </c>
      <c r="H35" s="71">
        <v>6948</v>
      </c>
      <c r="I35" s="71">
        <v>7012</v>
      </c>
      <c r="J35" s="73">
        <v>2760</v>
      </c>
      <c r="K35" s="74">
        <v>4850</v>
      </c>
      <c r="L35" s="70">
        <v>3900</v>
      </c>
      <c r="M35" s="71">
        <v>3904</v>
      </c>
      <c r="N35" s="71">
        <v>5511</v>
      </c>
      <c r="O35" s="73">
        <v>2204</v>
      </c>
      <c r="P35" s="74">
        <v>4983</v>
      </c>
      <c r="Q35" s="70">
        <f t="shared" si="21"/>
        <v>8136</v>
      </c>
      <c r="R35" s="73">
        <f t="shared" si="21"/>
        <v>10852</v>
      </c>
      <c r="S35" s="73">
        <f t="shared" si="21"/>
        <v>12523</v>
      </c>
      <c r="T35" s="73">
        <f t="shared" si="21"/>
        <v>4964</v>
      </c>
      <c r="U35" s="74">
        <f t="shared" si="21"/>
        <v>9833</v>
      </c>
      <c r="V35" s="75">
        <f t="shared" si="22"/>
        <v>18.180257510729614</v>
      </c>
      <c r="W35" s="71">
        <f t="shared" si="22"/>
        <v>26.930232558139537</v>
      </c>
      <c r="X35" s="71">
        <f t="shared" si="22"/>
        <v>20.80712166172107</v>
      </c>
      <c r="Y35" s="71">
        <f t="shared" si="17"/>
        <v>20.145985401459853</v>
      </c>
      <c r="Z35" s="72">
        <f t="shared" si="18"/>
        <v>17.962962962962962</v>
      </c>
      <c r="AA35" s="75">
        <f t="shared" si="23"/>
        <v>16.738197424892704</v>
      </c>
      <c r="AB35" s="71">
        <f t="shared" si="23"/>
        <v>15.131782945736434</v>
      </c>
      <c r="AC35" s="71">
        <f t="shared" si="23"/>
        <v>16.35311572700297</v>
      </c>
      <c r="AD35" s="71">
        <f t="shared" si="19"/>
        <v>16.087591240875913</v>
      </c>
      <c r="AE35" s="72">
        <f t="shared" si="20"/>
        <v>18.455555555555556</v>
      </c>
    </row>
    <row r="36" spans="1:31" ht="12">
      <c r="A36" s="69" t="s">
        <v>40</v>
      </c>
      <c r="B36" s="70">
        <v>532</v>
      </c>
      <c r="C36" s="71">
        <v>205</v>
      </c>
      <c r="D36" s="71">
        <v>440</v>
      </c>
      <c r="E36" s="71">
        <v>216</v>
      </c>
      <c r="F36" s="72">
        <v>389</v>
      </c>
      <c r="G36" s="70">
        <v>17700</v>
      </c>
      <c r="H36" s="71">
        <v>13713</v>
      </c>
      <c r="I36" s="71">
        <v>14500</v>
      </c>
      <c r="J36" s="73">
        <v>7296</v>
      </c>
      <c r="K36" s="74">
        <v>15578</v>
      </c>
      <c r="L36" s="70">
        <v>10350</v>
      </c>
      <c r="M36" s="71">
        <v>17355</v>
      </c>
      <c r="N36" s="71">
        <v>13830</v>
      </c>
      <c r="O36" s="73">
        <v>4365</v>
      </c>
      <c r="P36" s="74">
        <v>12036</v>
      </c>
      <c r="Q36" s="70">
        <f t="shared" si="21"/>
        <v>28050</v>
      </c>
      <c r="R36" s="73">
        <f t="shared" si="21"/>
        <v>31068</v>
      </c>
      <c r="S36" s="73">
        <f t="shared" si="21"/>
        <v>28330</v>
      </c>
      <c r="T36" s="73">
        <f t="shared" si="21"/>
        <v>11661</v>
      </c>
      <c r="U36" s="74">
        <f t="shared" si="21"/>
        <v>27614</v>
      </c>
      <c r="V36" s="75">
        <f t="shared" si="22"/>
        <v>33.27067669172932</v>
      </c>
      <c r="W36" s="71">
        <f t="shared" si="22"/>
        <v>66.89268292682927</v>
      </c>
      <c r="X36" s="71">
        <f t="shared" si="22"/>
        <v>32.95454545454545</v>
      </c>
      <c r="Y36" s="71">
        <f t="shared" si="17"/>
        <v>33.77777777777778</v>
      </c>
      <c r="Z36" s="72">
        <f t="shared" si="18"/>
        <v>40.04627249357326</v>
      </c>
      <c r="AA36" s="75">
        <f t="shared" si="23"/>
        <v>19.454887218045112</v>
      </c>
      <c r="AB36" s="71">
        <f t="shared" si="23"/>
        <v>84.65853658536585</v>
      </c>
      <c r="AC36" s="71">
        <f t="shared" si="23"/>
        <v>31.431818181818183</v>
      </c>
      <c r="AD36" s="71">
        <f t="shared" si="19"/>
        <v>20.208333333333332</v>
      </c>
      <c r="AE36" s="72">
        <f t="shared" si="20"/>
        <v>30.94087403598972</v>
      </c>
    </row>
    <row r="37" spans="1:31" ht="12">
      <c r="A37" s="69" t="s">
        <v>41</v>
      </c>
      <c r="B37" s="70">
        <v>202</v>
      </c>
      <c r="C37" s="71">
        <v>140</v>
      </c>
      <c r="D37" s="71">
        <v>192</v>
      </c>
      <c r="E37" s="71">
        <v>125</v>
      </c>
      <c r="F37" s="72">
        <v>320</v>
      </c>
      <c r="G37" s="70">
        <v>9708</v>
      </c>
      <c r="H37" s="71">
        <v>5115</v>
      </c>
      <c r="I37" s="71">
        <v>4956</v>
      </c>
      <c r="J37" s="73">
        <v>3756</v>
      </c>
      <c r="K37" s="74">
        <v>5400</v>
      </c>
      <c r="L37" s="70">
        <v>7308</v>
      </c>
      <c r="M37" s="71">
        <v>2288</v>
      </c>
      <c r="N37" s="71">
        <v>3012</v>
      </c>
      <c r="O37" s="73">
        <v>2208</v>
      </c>
      <c r="P37" s="74">
        <v>1800</v>
      </c>
      <c r="Q37" s="70">
        <f t="shared" si="21"/>
        <v>17016</v>
      </c>
      <c r="R37" s="73">
        <f t="shared" si="21"/>
        <v>7403</v>
      </c>
      <c r="S37" s="73">
        <f t="shared" si="21"/>
        <v>7968</v>
      </c>
      <c r="T37" s="73">
        <f t="shared" si="21"/>
        <v>5964</v>
      </c>
      <c r="U37" s="74">
        <f t="shared" si="21"/>
        <v>7200</v>
      </c>
      <c r="V37" s="75">
        <f t="shared" si="22"/>
        <v>48.05940594059406</v>
      </c>
      <c r="W37" s="71">
        <f t="shared" si="22"/>
        <v>36.535714285714285</v>
      </c>
      <c r="X37" s="71">
        <f t="shared" si="22"/>
        <v>25.8125</v>
      </c>
      <c r="Y37" s="71">
        <f t="shared" si="17"/>
        <v>30.048</v>
      </c>
      <c r="Z37" s="72">
        <f t="shared" si="18"/>
        <v>16.875</v>
      </c>
      <c r="AA37" s="75">
        <f t="shared" si="23"/>
        <v>36.17821782178218</v>
      </c>
      <c r="AB37" s="71">
        <f t="shared" si="23"/>
        <v>16.34285714285714</v>
      </c>
      <c r="AC37" s="71">
        <f t="shared" si="23"/>
        <v>15.6875</v>
      </c>
      <c r="AD37" s="71">
        <f t="shared" si="19"/>
        <v>17.664</v>
      </c>
      <c r="AE37" s="72">
        <f t="shared" si="20"/>
        <v>5.625</v>
      </c>
    </row>
    <row r="38" spans="1:31" ht="12">
      <c r="A38" s="69" t="s">
        <v>42</v>
      </c>
      <c r="B38" s="70">
        <v>515</v>
      </c>
      <c r="C38" s="71">
        <v>196</v>
      </c>
      <c r="D38" s="71">
        <v>175</v>
      </c>
      <c r="E38" s="71">
        <v>186</v>
      </c>
      <c r="F38" s="72">
        <v>223</v>
      </c>
      <c r="G38" s="70">
        <v>8016</v>
      </c>
      <c r="H38" s="71">
        <v>6948</v>
      </c>
      <c r="I38" s="71">
        <v>2760</v>
      </c>
      <c r="J38" s="73">
        <v>2604</v>
      </c>
      <c r="K38" s="74">
        <v>6288</v>
      </c>
      <c r="L38" s="70">
        <v>3540</v>
      </c>
      <c r="M38" s="71">
        <v>2496</v>
      </c>
      <c r="N38" s="71">
        <v>2808</v>
      </c>
      <c r="O38" s="73">
        <v>2052</v>
      </c>
      <c r="P38" s="74">
        <v>4200</v>
      </c>
      <c r="Q38" s="70">
        <f t="shared" si="21"/>
        <v>11556</v>
      </c>
      <c r="R38" s="73">
        <f t="shared" si="21"/>
        <v>9444</v>
      </c>
      <c r="S38" s="73">
        <f t="shared" si="21"/>
        <v>5568</v>
      </c>
      <c r="T38" s="73">
        <f t="shared" si="21"/>
        <v>4656</v>
      </c>
      <c r="U38" s="74">
        <f t="shared" si="21"/>
        <v>10488</v>
      </c>
      <c r="V38" s="75">
        <f t="shared" si="22"/>
        <v>15.56504854368932</v>
      </c>
      <c r="W38" s="71">
        <f t="shared" si="22"/>
        <v>35.44897959183673</v>
      </c>
      <c r="X38" s="71">
        <f t="shared" si="22"/>
        <v>15.771428571428572</v>
      </c>
      <c r="Y38" s="71">
        <f t="shared" si="17"/>
        <v>14</v>
      </c>
      <c r="Z38" s="72">
        <f t="shared" si="18"/>
        <v>28.19730941704036</v>
      </c>
      <c r="AA38" s="75">
        <f t="shared" si="23"/>
        <v>6.87378640776699</v>
      </c>
      <c r="AB38" s="71">
        <f t="shared" si="23"/>
        <v>12.73469387755102</v>
      </c>
      <c r="AC38" s="71">
        <f t="shared" si="23"/>
        <v>16.045714285714286</v>
      </c>
      <c r="AD38" s="71">
        <f t="shared" si="19"/>
        <v>11.03225806451613</v>
      </c>
      <c r="AE38" s="72">
        <f t="shared" si="20"/>
        <v>18.83408071748879</v>
      </c>
    </row>
    <row r="39" spans="1:31" ht="12">
      <c r="A39" s="69" t="s">
        <v>43</v>
      </c>
      <c r="B39" s="70">
        <v>420</v>
      </c>
      <c r="C39" s="71">
        <v>250</v>
      </c>
      <c r="D39" s="71">
        <v>225</v>
      </c>
      <c r="E39" s="71"/>
      <c r="F39" s="72">
        <v>150</v>
      </c>
      <c r="G39" s="70">
        <v>2928</v>
      </c>
      <c r="H39" s="71">
        <v>2520</v>
      </c>
      <c r="I39" s="71">
        <v>6468</v>
      </c>
      <c r="J39" s="73"/>
      <c r="K39" s="74">
        <v>1236</v>
      </c>
      <c r="L39" s="70">
        <v>2640</v>
      </c>
      <c r="M39" s="71">
        <v>2772</v>
      </c>
      <c r="N39" s="71">
        <v>5880</v>
      </c>
      <c r="O39" s="73"/>
      <c r="P39" s="74">
        <v>1248</v>
      </c>
      <c r="Q39" s="70">
        <f t="shared" si="21"/>
        <v>5568</v>
      </c>
      <c r="R39" s="73">
        <f t="shared" si="21"/>
        <v>5292</v>
      </c>
      <c r="S39" s="73">
        <f t="shared" si="21"/>
        <v>12348</v>
      </c>
      <c r="T39" s="73">
        <f t="shared" si="21"/>
        <v>0</v>
      </c>
      <c r="U39" s="74">
        <f t="shared" si="21"/>
        <v>2484</v>
      </c>
      <c r="V39" s="75">
        <f t="shared" si="22"/>
        <v>6.9714285714285715</v>
      </c>
      <c r="W39" s="71">
        <f t="shared" si="22"/>
        <v>10.08</v>
      </c>
      <c r="X39" s="71">
        <f t="shared" si="22"/>
        <v>28.746666666666666</v>
      </c>
      <c r="Y39" s="71">
        <f t="shared" si="17"/>
        <v>0</v>
      </c>
      <c r="Z39" s="72">
        <f t="shared" si="18"/>
        <v>8.24</v>
      </c>
      <c r="AA39" s="75">
        <f t="shared" si="23"/>
        <v>6.285714285714286</v>
      </c>
      <c r="AB39" s="71">
        <f t="shared" si="23"/>
        <v>11.088</v>
      </c>
      <c r="AC39" s="71">
        <f t="shared" si="23"/>
        <v>26.133333333333333</v>
      </c>
      <c r="AD39" s="71">
        <f t="shared" si="19"/>
        <v>0</v>
      </c>
      <c r="AE39" s="72">
        <f t="shared" si="20"/>
        <v>8.32</v>
      </c>
    </row>
    <row r="40" spans="1:31" ht="12">
      <c r="A40" s="76" t="s">
        <v>44</v>
      </c>
      <c r="B40" s="77">
        <v>0</v>
      </c>
      <c r="C40" s="78">
        <v>242</v>
      </c>
      <c r="D40" s="78">
        <v>130</v>
      </c>
      <c r="E40" s="78">
        <v>97</v>
      </c>
      <c r="F40" s="79">
        <v>213</v>
      </c>
      <c r="G40" s="77">
        <v>0</v>
      </c>
      <c r="H40" s="78">
        <v>2470</v>
      </c>
      <c r="I40" s="78">
        <v>1605</v>
      </c>
      <c r="J40" s="80">
        <v>872</v>
      </c>
      <c r="K40" s="81">
        <v>3968</v>
      </c>
      <c r="L40" s="77"/>
      <c r="M40" s="78">
        <v>2111</v>
      </c>
      <c r="N40" s="78">
        <v>1190</v>
      </c>
      <c r="O40" s="80">
        <v>1080</v>
      </c>
      <c r="P40" s="81">
        <v>3762</v>
      </c>
      <c r="Q40" s="77">
        <f t="shared" si="21"/>
        <v>0</v>
      </c>
      <c r="R40" s="80">
        <f t="shared" si="21"/>
        <v>4581</v>
      </c>
      <c r="S40" s="80">
        <f t="shared" si="21"/>
        <v>2795</v>
      </c>
      <c r="T40" s="80">
        <f t="shared" si="21"/>
        <v>1952</v>
      </c>
      <c r="U40" s="81">
        <f t="shared" si="21"/>
        <v>7730</v>
      </c>
      <c r="V40" s="78">
        <f>IF(G40=0,0,G40/B40)</f>
        <v>0</v>
      </c>
      <c r="W40" s="78">
        <f t="shared" si="22"/>
        <v>10.206611570247935</v>
      </c>
      <c r="X40" s="78">
        <f t="shared" si="22"/>
        <v>12.346153846153847</v>
      </c>
      <c r="Y40" s="78">
        <f t="shared" si="17"/>
        <v>8.989690721649485</v>
      </c>
      <c r="Z40" s="79">
        <f t="shared" si="18"/>
        <v>18.629107981220656</v>
      </c>
      <c r="AA40" s="78">
        <f>IF(L40=0,0,L40/B40)</f>
        <v>0</v>
      </c>
      <c r="AB40" s="78">
        <f t="shared" si="23"/>
        <v>8.723140495867769</v>
      </c>
      <c r="AC40" s="78">
        <f t="shared" si="23"/>
        <v>9.153846153846153</v>
      </c>
      <c r="AD40" s="78">
        <f t="shared" si="19"/>
        <v>11.1340206185567</v>
      </c>
      <c r="AE40" s="79">
        <f t="shared" si="20"/>
        <v>17.661971830985916</v>
      </c>
    </row>
    <row r="41" spans="1:31" ht="12">
      <c r="A41" s="82" t="s">
        <v>18</v>
      </c>
      <c r="B41" s="83">
        <f>SUM(B32:B40)</f>
        <v>3792</v>
      </c>
      <c r="C41" s="84">
        <f aca="true" t="shared" si="24" ref="C41:U41">SUM(C32:C40)</f>
        <v>2919</v>
      </c>
      <c r="D41" s="84">
        <f t="shared" si="24"/>
        <v>3611</v>
      </c>
      <c r="E41" s="84">
        <f t="shared" si="24"/>
        <v>1807</v>
      </c>
      <c r="F41" s="85">
        <f t="shared" si="24"/>
        <v>4077</v>
      </c>
      <c r="G41" s="83">
        <f t="shared" si="24"/>
        <v>92534.4</v>
      </c>
      <c r="H41" s="84">
        <f t="shared" si="24"/>
        <v>102577</v>
      </c>
      <c r="I41" s="84">
        <f t="shared" si="24"/>
        <v>120600.41</v>
      </c>
      <c r="J41" s="84">
        <f>SUM(J32:J40)</f>
        <v>60061</v>
      </c>
      <c r="K41" s="85">
        <f t="shared" si="24"/>
        <v>117835</v>
      </c>
      <c r="L41" s="83">
        <f t="shared" si="24"/>
        <v>58102.97</v>
      </c>
      <c r="M41" s="84">
        <f t="shared" si="24"/>
        <v>60609</v>
      </c>
      <c r="N41" s="84">
        <f t="shared" si="24"/>
        <v>74992</v>
      </c>
      <c r="O41" s="84">
        <f t="shared" si="24"/>
        <v>37300</v>
      </c>
      <c r="P41" s="85">
        <f t="shared" si="24"/>
        <v>81268</v>
      </c>
      <c r="Q41" s="83">
        <f t="shared" si="24"/>
        <v>150637.37</v>
      </c>
      <c r="R41" s="84">
        <f t="shared" si="24"/>
        <v>163186</v>
      </c>
      <c r="S41" s="84">
        <f t="shared" si="24"/>
        <v>195592.41</v>
      </c>
      <c r="T41" s="84">
        <f t="shared" si="24"/>
        <v>97361</v>
      </c>
      <c r="U41" s="85">
        <f t="shared" si="24"/>
        <v>199103</v>
      </c>
      <c r="V41" s="86">
        <f t="shared" si="22"/>
        <v>24.402531645569617</v>
      </c>
      <c r="W41" s="87">
        <f t="shared" si="22"/>
        <v>35.14114422747516</v>
      </c>
      <c r="X41" s="87">
        <f t="shared" si="22"/>
        <v>33.398064248130716</v>
      </c>
      <c r="Y41" s="87">
        <f t="shared" si="17"/>
        <v>33.23796347537355</v>
      </c>
      <c r="Z41" s="88">
        <f t="shared" si="18"/>
        <v>28.902379200392446</v>
      </c>
      <c r="AA41" s="86">
        <f t="shared" si="23"/>
        <v>15.322513185654008</v>
      </c>
      <c r="AB41" s="87">
        <f t="shared" si="23"/>
        <v>20.763617677286742</v>
      </c>
      <c r="AC41" s="87">
        <f t="shared" si="23"/>
        <v>20.767654389365827</v>
      </c>
      <c r="AD41" s="87">
        <f t="shared" si="19"/>
        <v>20.641947980077475</v>
      </c>
      <c r="AE41" s="88">
        <f t="shared" si="20"/>
        <v>19.93328427765514</v>
      </c>
    </row>
    <row r="42" spans="1:31" ht="12">
      <c r="A42" s="89" t="s">
        <v>45</v>
      </c>
      <c r="B42" s="90"/>
      <c r="C42" s="91"/>
      <c r="D42" s="37"/>
      <c r="E42" s="37"/>
      <c r="F42" s="38"/>
      <c r="G42" s="90"/>
      <c r="H42" s="91"/>
      <c r="I42" s="91"/>
      <c r="J42" s="91"/>
      <c r="K42" s="92"/>
      <c r="L42" s="90"/>
      <c r="M42" s="91"/>
      <c r="N42" s="37"/>
      <c r="O42" s="91"/>
      <c r="P42" s="92"/>
      <c r="Q42" s="90"/>
      <c r="R42" s="91"/>
      <c r="S42" s="91"/>
      <c r="T42" s="91"/>
      <c r="U42" s="92"/>
      <c r="V42" s="40"/>
      <c r="W42" s="41"/>
      <c r="X42" s="41"/>
      <c r="Y42" s="41"/>
      <c r="Z42" s="42"/>
      <c r="AA42" s="40"/>
      <c r="AB42" s="41"/>
      <c r="AC42" s="41"/>
      <c r="AD42" s="41"/>
      <c r="AE42" s="42"/>
    </row>
    <row r="43" spans="1:31" ht="12">
      <c r="A43" s="93" t="s">
        <v>46</v>
      </c>
      <c r="B43" s="94">
        <v>891</v>
      </c>
      <c r="C43" s="95">
        <v>891</v>
      </c>
      <c r="D43" s="95">
        <v>891</v>
      </c>
      <c r="E43" s="95">
        <v>891</v>
      </c>
      <c r="F43" s="95">
        <v>891</v>
      </c>
      <c r="G43" s="94">
        <v>12418</v>
      </c>
      <c r="H43" s="95">
        <v>8482</v>
      </c>
      <c r="I43" s="95">
        <v>7482</v>
      </c>
      <c r="J43" s="96">
        <v>3785</v>
      </c>
      <c r="K43" s="97">
        <v>6468</v>
      </c>
      <c r="L43" s="94">
        <v>9351</v>
      </c>
      <c r="M43" s="95">
        <v>7429</v>
      </c>
      <c r="N43" s="95">
        <v>7050</v>
      </c>
      <c r="O43" s="96">
        <v>3093</v>
      </c>
      <c r="P43" s="97">
        <v>6849</v>
      </c>
      <c r="Q43" s="94">
        <f>G43+L43</f>
        <v>21769</v>
      </c>
      <c r="R43" s="96">
        <f>H43+M43</f>
        <v>15911</v>
      </c>
      <c r="S43" s="96">
        <f>I43+N43</f>
        <v>14532</v>
      </c>
      <c r="T43" s="96">
        <f>J43+O43</f>
        <v>6878</v>
      </c>
      <c r="U43" s="97">
        <f>K43+P43</f>
        <v>13317</v>
      </c>
      <c r="V43" s="98">
        <f>G43/B43</f>
        <v>13.937149270482603</v>
      </c>
      <c r="W43" s="95">
        <f>H43/C43</f>
        <v>9.519640852974186</v>
      </c>
      <c r="X43" s="95">
        <f>I43/D43</f>
        <v>8.397306397306398</v>
      </c>
      <c r="Y43" s="95">
        <f aca="true" t="shared" si="25" ref="Y43:Y53">IF(J43=0,0,J43/E43)</f>
        <v>4.248035914702581</v>
      </c>
      <c r="Z43" s="99">
        <f aca="true" t="shared" si="26" ref="Z43:Z53">IF(K43=0,0,K43/F43)</f>
        <v>7.2592592592592595</v>
      </c>
      <c r="AA43" s="98">
        <f>L43/B43</f>
        <v>10.494949494949495</v>
      </c>
      <c r="AB43" s="95">
        <f>M43/C43</f>
        <v>8.337822671156005</v>
      </c>
      <c r="AC43" s="95">
        <f>N43/D43</f>
        <v>7.912457912457913</v>
      </c>
      <c r="AD43" s="95">
        <f aca="true" t="shared" si="27" ref="AD43:AD53">IF(O43=0,0,O43/E43)</f>
        <v>3.4713804713804715</v>
      </c>
      <c r="AE43" s="99">
        <f aca="true" t="shared" si="28" ref="AE43:AE53">IF(P43=0,0,P43/F43)</f>
        <v>7.686868686868687</v>
      </c>
    </row>
    <row r="44" spans="1:31" ht="12">
      <c r="A44" s="93" t="s">
        <v>47</v>
      </c>
      <c r="B44" s="94">
        <v>418</v>
      </c>
      <c r="C44" s="95">
        <v>418</v>
      </c>
      <c r="D44" s="95">
        <v>418</v>
      </c>
      <c r="E44" s="95">
        <v>418</v>
      </c>
      <c r="F44" s="99">
        <v>418</v>
      </c>
      <c r="G44" s="94">
        <v>3523</v>
      </c>
      <c r="H44" s="95">
        <v>4479</v>
      </c>
      <c r="I44" s="95">
        <v>4061</v>
      </c>
      <c r="J44" s="96">
        <v>2199</v>
      </c>
      <c r="K44" s="97">
        <v>3186</v>
      </c>
      <c r="L44" s="94">
        <v>1933</v>
      </c>
      <c r="M44" s="95">
        <v>3679</v>
      </c>
      <c r="N44" s="95">
        <v>2664</v>
      </c>
      <c r="O44" s="96">
        <v>1102</v>
      </c>
      <c r="P44" s="97">
        <v>1635</v>
      </c>
      <c r="Q44" s="94">
        <f aca="true" t="shared" si="29" ref="Q44:U52">G44+L44</f>
        <v>5456</v>
      </c>
      <c r="R44" s="96">
        <f t="shared" si="29"/>
        <v>8158</v>
      </c>
      <c r="S44" s="96">
        <f t="shared" si="29"/>
        <v>6725</v>
      </c>
      <c r="T44" s="96">
        <f t="shared" si="29"/>
        <v>3301</v>
      </c>
      <c r="U44" s="97">
        <f t="shared" si="29"/>
        <v>4821</v>
      </c>
      <c r="V44" s="98">
        <f aca="true" t="shared" si="30" ref="V44:X53">G44/B44</f>
        <v>8.42822966507177</v>
      </c>
      <c r="W44" s="95">
        <f t="shared" si="30"/>
        <v>10.71531100478469</v>
      </c>
      <c r="X44" s="95">
        <f t="shared" si="30"/>
        <v>9.71531100478469</v>
      </c>
      <c r="Y44" s="95">
        <f t="shared" si="25"/>
        <v>5.260765550239235</v>
      </c>
      <c r="Z44" s="99">
        <f t="shared" si="26"/>
        <v>7.62200956937799</v>
      </c>
      <c r="AA44" s="98">
        <f aca="true" t="shared" si="31" ref="AA44:AC53">L44/B44</f>
        <v>4.624401913875598</v>
      </c>
      <c r="AB44" s="95">
        <f t="shared" si="31"/>
        <v>8.801435406698564</v>
      </c>
      <c r="AC44" s="95">
        <f t="shared" si="31"/>
        <v>6.373205741626794</v>
      </c>
      <c r="AD44" s="95">
        <f t="shared" si="27"/>
        <v>2.6363636363636362</v>
      </c>
      <c r="AE44" s="99">
        <f t="shared" si="28"/>
        <v>3.911483253588517</v>
      </c>
    </row>
    <row r="45" spans="1:31" ht="12">
      <c r="A45" s="93" t="s">
        <v>48</v>
      </c>
      <c r="B45" s="94">
        <v>215</v>
      </c>
      <c r="C45" s="95">
        <v>215</v>
      </c>
      <c r="D45" s="95">
        <v>215</v>
      </c>
      <c r="E45" s="95">
        <v>215</v>
      </c>
      <c r="F45" s="95">
        <v>215</v>
      </c>
      <c r="G45" s="94">
        <v>1788</v>
      </c>
      <c r="H45" s="95">
        <v>1789</v>
      </c>
      <c r="I45" s="95">
        <v>2148</v>
      </c>
      <c r="J45" s="96">
        <v>808</v>
      </c>
      <c r="K45" s="97">
        <v>0</v>
      </c>
      <c r="L45" s="94">
        <v>1236</v>
      </c>
      <c r="M45" s="95">
        <v>1428</v>
      </c>
      <c r="N45" s="95">
        <v>1312</v>
      </c>
      <c r="O45" s="96">
        <v>614</v>
      </c>
      <c r="P45" s="97">
        <v>0</v>
      </c>
      <c r="Q45" s="94">
        <f t="shared" si="29"/>
        <v>3024</v>
      </c>
      <c r="R45" s="96">
        <f t="shared" si="29"/>
        <v>3217</v>
      </c>
      <c r="S45" s="96">
        <f t="shared" si="29"/>
        <v>3460</v>
      </c>
      <c r="T45" s="96">
        <f t="shared" si="29"/>
        <v>1422</v>
      </c>
      <c r="U45" s="97">
        <f t="shared" si="29"/>
        <v>0</v>
      </c>
      <c r="V45" s="98">
        <f t="shared" si="30"/>
        <v>8.316279069767441</v>
      </c>
      <c r="W45" s="95">
        <f t="shared" si="30"/>
        <v>8.320930232558139</v>
      </c>
      <c r="X45" s="95">
        <f t="shared" si="30"/>
        <v>9.990697674418605</v>
      </c>
      <c r="Y45" s="95">
        <f t="shared" si="25"/>
        <v>3.7581395348837208</v>
      </c>
      <c r="Z45" s="99">
        <f t="shared" si="26"/>
        <v>0</v>
      </c>
      <c r="AA45" s="98">
        <f t="shared" si="31"/>
        <v>5.748837209302326</v>
      </c>
      <c r="AB45" s="95">
        <f t="shared" si="31"/>
        <v>6.641860465116279</v>
      </c>
      <c r="AC45" s="95">
        <f t="shared" si="31"/>
        <v>6.102325581395349</v>
      </c>
      <c r="AD45" s="95">
        <f t="shared" si="27"/>
        <v>2.855813953488372</v>
      </c>
      <c r="AE45" s="99">
        <f t="shared" si="28"/>
        <v>0</v>
      </c>
    </row>
    <row r="46" spans="1:31" ht="12">
      <c r="A46" s="93" t="s">
        <v>49</v>
      </c>
      <c r="B46" s="94">
        <v>462</v>
      </c>
      <c r="C46" s="95">
        <v>462</v>
      </c>
      <c r="D46" s="95">
        <v>462</v>
      </c>
      <c r="E46" s="95">
        <v>462</v>
      </c>
      <c r="F46" s="95">
        <v>462</v>
      </c>
      <c r="G46" s="94">
        <v>4750</v>
      </c>
      <c r="H46" s="95">
        <v>6072</v>
      </c>
      <c r="I46" s="95">
        <v>8079</v>
      </c>
      <c r="J46" s="96">
        <v>4728</v>
      </c>
      <c r="K46" s="97">
        <v>5052</v>
      </c>
      <c r="L46" s="94">
        <v>2724</v>
      </c>
      <c r="M46" s="95">
        <v>2796</v>
      </c>
      <c r="N46" s="95">
        <v>4288</v>
      </c>
      <c r="O46" s="96">
        <v>1464</v>
      </c>
      <c r="P46" s="97">
        <v>4778</v>
      </c>
      <c r="Q46" s="94">
        <f t="shared" si="29"/>
        <v>7474</v>
      </c>
      <c r="R46" s="96">
        <f t="shared" si="29"/>
        <v>8868</v>
      </c>
      <c r="S46" s="96">
        <f t="shared" si="29"/>
        <v>12367</v>
      </c>
      <c r="T46" s="96">
        <f t="shared" si="29"/>
        <v>6192</v>
      </c>
      <c r="U46" s="97">
        <f t="shared" si="29"/>
        <v>9830</v>
      </c>
      <c r="V46" s="98">
        <f t="shared" si="30"/>
        <v>10.281385281385282</v>
      </c>
      <c r="W46" s="95">
        <f t="shared" si="30"/>
        <v>13.142857142857142</v>
      </c>
      <c r="X46" s="95">
        <f t="shared" si="30"/>
        <v>17.48701298701299</v>
      </c>
      <c r="Y46" s="95">
        <f t="shared" si="25"/>
        <v>10.233766233766234</v>
      </c>
      <c r="Z46" s="99">
        <f t="shared" si="26"/>
        <v>10.935064935064934</v>
      </c>
      <c r="AA46" s="98">
        <f t="shared" si="31"/>
        <v>5.896103896103896</v>
      </c>
      <c r="AB46" s="95">
        <f t="shared" si="31"/>
        <v>6.0519480519480515</v>
      </c>
      <c r="AC46" s="95">
        <f t="shared" si="31"/>
        <v>9.281385281385282</v>
      </c>
      <c r="AD46" s="95">
        <f t="shared" si="27"/>
        <v>3.168831168831169</v>
      </c>
      <c r="AE46" s="99">
        <f t="shared" si="28"/>
        <v>10.341991341991342</v>
      </c>
    </row>
    <row r="47" spans="1:31" ht="12">
      <c r="A47" s="93" t="s">
        <v>50</v>
      </c>
      <c r="B47" s="94">
        <v>147</v>
      </c>
      <c r="C47" s="95">
        <v>147</v>
      </c>
      <c r="D47" s="95">
        <v>147</v>
      </c>
      <c r="E47" s="95">
        <v>147</v>
      </c>
      <c r="F47" s="95">
        <v>147</v>
      </c>
      <c r="G47" s="94">
        <v>602</v>
      </c>
      <c r="H47" s="95">
        <v>608</v>
      </c>
      <c r="I47" s="95">
        <v>1058</v>
      </c>
      <c r="J47" s="96">
        <v>886</v>
      </c>
      <c r="K47" s="97">
        <v>1447</v>
      </c>
      <c r="L47" s="94">
        <v>412</v>
      </c>
      <c r="M47" s="95">
        <v>574</v>
      </c>
      <c r="N47" s="95">
        <v>214</v>
      </c>
      <c r="O47" s="96">
        <v>474</v>
      </c>
      <c r="P47" s="97">
        <v>999</v>
      </c>
      <c r="Q47" s="94">
        <f t="shared" si="29"/>
        <v>1014</v>
      </c>
      <c r="R47" s="96">
        <f t="shared" si="29"/>
        <v>1182</v>
      </c>
      <c r="S47" s="96">
        <f t="shared" si="29"/>
        <v>1272</v>
      </c>
      <c r="T47" s="96">
        <f t="shared" si="29"/>
        <v>1360</v>
      </c>
      <c r="U47" s="97">
        <f t="shared" si="29"/>
        <v>2446</v>
      </c>
      <c r="V47" s="98">
        <f t="shared" si="30"/>
        <v>4.095238095238095</v>
      </c>
      <c r="W47" s="95">
        <f t="shared" si="30"/>
        <v>4.136054421768708</v>
      </c>
      <c r="X47" s="95">
        <f t="shared" si="30"/>
        <v>7.197278911564626</v>
      </c>
      <c r="Y47" s="95">
        <f t="shared" si="25"/>
        <v>6.0272108843537415</v>
      </c>
      <c r="Z47" s="99">
        <f t="shared" si="26"/>
        <v>9.843537414965986</v>
      </c>
      <c r="AA47" s="98">
        <f t="shared" si="31"/>
        <v>2.802721088435374</v>
      </c>
      <c r="AB47" s="95">
        <f t="shared" si="31"/>
        <v>3.9047619047619047</v>
      </c>
      <c r="AC47" s="95">
        <f t="shared" si="31"/>
        <v>1.4557823129251701</v>
      </c>
      <c r="AD47" s="95">
        <f t="shared" si="27"/>
        <v>3.2244897959183674</v>
      </c>
      <c r="AE47" s="99">
        <f t="shared" si="28"/>
        <v>6.795918367346939</v>
      </c>
    </row>
    <row r="48" spans="1:31" ht="12">
      <c r="A48" s="93" t="s">
        <v>51</v>
      </c>
      <c r="B48" s="94">
        <v>322</v>
      </c>
      <c r="C48" s="95">
        <v>322</v>
      </c>
      <c r="D48" s="95">
        <v>322</v>
      </c>
      <c r="E48" s="95">
        <v>322</v>
      </c>
      <c r="F48" s="95">
        <v>322</v>
      </c>
      <c r="G48" s="94">
        <v>777</v>
      </c>
      <c r="H48" s="95">
        <v>1744</v>
      </c>
      <c r="I48" s="95">
        <v>4192</v>
      </c>
      <c r="J48" s="96">
        <v>1932</v>
      </c>
      <c r="K48" s="97">
        <v>3082</v>
      </c>
      <c r="L48" s="94">
        <v>360</v>
      </c>
      <c r="M48" s="95">
        <v>1510</v>
      </c>
      <c r="N48" s="95">
        <v>3377</v>
      </c>
      <c r="O48" s="96">
        <v>1232</v>
      </c>
      <c r="P48" s="97">
        <v>2220</v>
      </c>
      <c r="Q48" s="94">
        <f t="shared" si="29"/>
        <v>1137</v>
      </c>
      <c r="R48" s="96">
        <f t="shared" si="29"/>
        <v>3254</v>
      </c>
      <c r="S48" s="96">
        <f t="shared" si="29"/>
        <v>7569</v>
      </c>
      <c r="T48" s="96">
        <f t="shared" si="29"/>
        <v>3164</v>
      </c>
      <c r="U48" s="97">
        <f t="shared" si="29"/>
        <v>5302</v>
      </c>
      <c r="V48" s="98">
        <f t="shared" si="30"/>
        <v>2.4130434782608696</v>
      </c>
      <c r="W48" s="95">
        <f t="shared" si="30"/>
        <v>5.416149068322981</v>
      </c>
      <c r="X48" s="95">
        <f t="shared" si="30"/>
        <v>13.01863354037267</v>
      </c>
      <c r="Y48" s="95">
        <f t="shared" si="25"/>
        <v>6</v>
      </c>
      <c r="Z48" s="99">
        <f t="shared" si="26"/>
        <v>9.571428571428571</v>
      </c>
      <c r="AA48" s="98">
        <f t="shared" si="31"/>
        <v>1.1180124223602483</v>
      </c>
      <c r="AB48" s="95">
        <f t="shared" si="31"/>
        <v>4.6894409937888195</v>
      </c>
      <c r="AC48" s="95">
        <f t="shared" si="31"/>
        <v>10.487577639751553</v>
      </c>
      <c r="AD48" s="95">
        <f t="shared" si="27"/>
        <v>3.8260869565217392</v>
      </c>
      <c r="AE48" s="99">
        <f t="shared" si="28"/>
        <v>6.894409937888199</v>
      </c>
    </row>
    <row r="49" spans="1:31" ht="12">
      <c r="A49" s="93" t="s">
        <v>52</v>
      </c>
      <c r="B49" s="94">
        <v>107</v>
      </c>
      <c r="C49" s="95">
        <v>107</v>
      </c>
      <c r="D49" s="95">
        <v>107</v>
      </c>
      <c r="E49" s="95">
        <v>107</v>
      </c>
      <c r="F49" s="95">
        <v>107</v>
      </c>
      <c r="G49" s="94">
        <v>783</v>
      </c>
      <c r="H49" s="95">
        <v>312</v>
      </c>
      <c r="I49" s="95">
        <v>143</v>
      </c>
      <c r="J49" s="96">
        <v>310</v>
      </c>
      <c r="K49" s="97">
        <v>332</v>
      </c>
      <c r="L49" s="94">
        <v>408</v>
      </c>
      <c r="M49" s="95">
        <v>164</v>
      </c>
      <c r="N49" s="95">
        <v>94</v>
      </c>
      <c r="O49" s="96">
        <v>89</v>
      </c>
      <c r="P49" s="97">
        <v>193</v>
      </c>
      <c r="Q49" s="94">
        <f t="shared" si="29"/>
        <v>1191</v>
      </c>
      <c r="R49" s="96">
        <f t="shared" si="29"/>
        <v>476</v>
      </c>
      <c r="S49" s="96">
        <f t="shared" si="29"/>
        <v>237</v>
      </c>
      <c r="T49" s="96">
        <f t="shared" si="29"/>
        <v>399</v>
      </c>
      <c r="U49" s="97">
        <f t="shared" si="29"/>
        <v>525</v>
      </c>
      <c r="V49" s="98">
        <f t="shared" si="30"/>
        <v>7.317757009345795</v>
      </c>
      <c r="W49" s="95">
        <f t="shared" si="30"/>
        <v>2.9158878504672896</v>
      </c>
      <c r="X49" s="95">
        <f t="shared" si="30"/>
        <v>1.3364485981308412</v>
      </c>
      <c r="Y49" s="95">
        <f t="shared" si="25"/>
        <v>2.897196261682243</v>
      </c>
      <c r="Z49" s="99">
        <f t="shared" si="26"/>
        <v>3.102803738317757</v>
      </c>
      <c r="AA49" s="98">
        <f t="shared" si="31"/>
        <v>3.8130841121495327</v>
      </c>
      <c r="AB49" s="95">
        <f t="shared" si="31"/>
        <v>1.5327102803738317</v>
      </c>
      <c r="AC49" s="95">
        <f t="shared" si="31"/>
        <v>0.8785046728971962</v>
      </c>
      <c r="AD49" s="95">
        <f t="shared" si="27"/>
        <v>0.8317757009345794</v>
      </c>
      <c r="AE49" s="99">
        <f t="shared" si="28"/>
        <v>1.8037383177570094</v>
      </c>
    </row>
    <row r="50" spans="1:31" ht="12">
      <c r="A50" s="93" t="s">
        <v>53</v>
      </c>
      <c r="B50" s="94">
        <v>58</v>
      </c>
      <c r="C50" s="95">
        <v>58</v>
      </c>
      <c r="D50" s="95">
        <v>58</v>
      </c>
      <c r="E50" s="95">
        <v>58</v>
      </c>
      <c r="F50" s="95">
        <v>58</v>
      </c>
      <c r="G50" s="94">
        <v>444</v>
      </c>
      <c r="H50" s="95">
        <v>284</v>
      </c>
      <c r="I50" s="95">
        <v>156</v>
      </c>
      <c r="J50" s="96">
        <v>230</v>
      </c>
      <c r="K50" s="97">
        <v>73</v>
      </c>
      <c r="L50" s="94">
        <v>155</v>
      </c>
      <c r="M50" s="95">
        <v>118</v>
      </c>
      <c r="N50" s="95">
        <v>100</v>
      </c>
      <c r="O50" s="96">
        <v>72</v>
      </c>
      <c r="P50" s="97">
        <v>92</v>
      </c>
      <c r="Q50" s="94">
        <f t="shared" si="29"/>
        <v>599</v>
      </c>
      <c r="R50" s="96">
        <f t="shared" si="29"/>
        <v>402</v>
      </c>
      <c r="S50" s="96">
        <f t="shared" si="29"/>
        <v>256</v>
      </c>
      <c r="T50" s="96">
        <f t="shared" si="29"/>
        <v>302</v>
      </c>
      <c r="U50" s="97">
        <f t="shared" si="29"/>
        <v>165</v>
      </c>
      <c r="V50" s="98">
        <f t="shared" si="30"/>
        <v>7.655172413793103</v>
      </c>
      <c r="W50" s="95">
        <f t="shared" si="30"/>
        <v>4.896551724137931</v>
      </c>
      <c r="X50" s="95">
        <f t="shared" si="30"/>
        <v>2.689655172413793</v>
      </c>
      <c r="Y50" s="95">
        <f t="shared" si="25"/>
        <v>3.9655172413793105</v>
      </c>
      <c r="Z50" s="99">
        <f t="shared" si="26"/>
        <v>1.2586206896551724</v>
      </c>
      <c r="AA50" s="98">
        <f t="shared" si="31"/>
        <v>2.6724137931034484</v>
      </c>
      <c r="AB50" s="95">
        <f t="shared" si="31"/>
        <v>2.0344827586206895</v>
      </c>
      <c r="AC50" s="95">
        <f t="shared" si="31"/>
        <v>1.7241379310344827</v>
      </c>
      <c r="AD50" s="95">
        <f t="shared" si="27"/>
        <v>1.2413793103448276</v>
      </c>
      <c r="AE50" s="99">
        <f t="shared" si="28"/>
        <v>1.5862068965517242</v>
      </c>
    </row>
    <row r="51" spans="1:31" ht="12">
      <c r="A51" s="93" t="s">
        <v>54</v>
      </c>
      <c r="B51" s="94">
        <v>51</v>
      </c>
      <c r="C51" s="95">
        <v>51</v>
      </c>
      <c r="D51" s="95">
        <v>51</v>
      </c>
      <c r="E51" s="95">
        <v>51</v>
      </c>
      <c r="F51" s="95">
        <v>51</v>
      </c>
      <c r="G51" s="94">
        <v>194</v>
      </c>
      <c r="H51" s="95">
        <v>112</v>
      </c>
      <c r="I51" s="95">
        <v>60</v>
      </c>
      <c r="J51" s="96">
        <v>67</v>
      </c>
      <c r="K51" s="97">
        <v>71</v>
      </c>
      <c r="L51" s="94">
        <v>12</v>
      </c>
      <c r="M51" s="95">
        <v>134</v>
      </c>
      <c r="N51" s="95">
        <v>6</v>
      </c>
      <c r="O51" s="96">
        <v>28</v>
      </c>
      <c r="P51" s="97">
        <v>56</v>
      </c>
      <c r="Q51" s="94">
        <f t="shared" si="29"/>
        <v>206</v>
      </c>
      <c r="R51" s="96">
        <f t="shared" si="29"/>
        <v>246</v>
      </c>
      <c r="S51" s="96">
        <f t="shared" si="29"/>
        <v>66</v>
      </c>
      <c r="T51" s="96">
        <f t="shared" si="29"/>
        <v>95</v>
      </c>
      <c r="U51" s="97">
        <f t="shared" si="29"/>
        <v>127</v>
      </c>
      <c r="V51" s="98">
        <f t="shared" si="30"/>
        <v>3.803921568627451</v>
      </c>
      <c r="W51" s="95">
        <f t="shared" si="30"/>
        <v>2.196078431372549</v>
      </c>
      <c r="X51" s="95">
        <f t="shared" si="30"/>
        <v>1.1764705882352942</v>
      </c>
      <c r="Y51" s="95">
        <f t="shared" si="25"/>
        <v>1.3137254901960784</v>
      </c>
      <c r="Z51" s="99">
        <f t="shared" si="26"/>
        <v>1.392156862745098</v>
      </c>
      <c r="AA51" s="98">
        <f t="shared" si="31"/>
        <v>0.23529411764705882</v>
      </c>
      <c r="AB51" s="95">
        <f t="shared" si="31"/>
        <v>2.627450980392157</v>
      </c>
      <c r="AC51" s="95">
        <f t="shared" si="31"/>
        <v>0.11764705882352941</v>
      </c>
      <c r="AD51" s="95">
        <f t="shared" si="27"/>
        <v>0.5490196078431373</v>
      </c>
      <c r="AE51" s="99">
        <f t="shared" si="28"/>
        <v>1.0980392156862746</v>
      </c>
    </row>
    <row r="52" spans="1:31" ht="12">
      <c r="A52" s="100" t="s">
        <v>55</v>
      </c>
      <c r="B52" s="101">
        <v>151</v>
      </c>
      <c r="C52" s="102">
        <v>151</v>
      </c>
      <c r="D52" s="102">
        <v>151</v>
      </c>
      <c r="E52" s="102">
        <v>151</v>
      </c>
      <c r="F52" s="102">
        <v>151</v>
      </c>
      <c r="G52" s="101">
        <v>1492</v>
      </c>
      <c r="H52" s="102">
        <v>719</v>
      </c>
      <c r="I52" s="102">
        <v>801</v>
      </c>
      <c r="J52" s="103">
        <v>811</v>
      </c>
      <c r="K52" s="104">
        <v>733</v>
      </c>
      <c r="L52" s="101">
        <v>629</v>
      </c>
      <c r="M52" s="102">
        <v>791</v>
      </c>
      <c r="N52" s="102">
        <v>657</v>
      </c>
      <c r="O52" s="103">
        <v>614</v>
      </c>
      <c r="P52" s="104">
        <v>616</v>
      </c>
      <c r="Q52" s="101">
        <f t="shared" si="29"/>
        <v>2121</v>
      </c>
      <c r="R52" s="103">
        <f t="shared" si="29"/>
        <v>1510</v>
      </c>
      <c r="S52" s="103">
        <f t="shared" si="29"/>
        <v>1458</v>
      </c>
      <c r="T52" s="103">
        <f t="shared" si="29"/>
        <v>1425</v>
      </c>
      <c r="U52" s="104">
        <f t="shared" si="29"/>
        <v>1349</v>
      </c>
      <c r="V52" s="105">
        <f t="shared" si="30"/>
        <v>9.880794701986755</v>
      </c>
      <c r="W52" s="102">
        <f t="shared" si="30"/>
        <v>4.76158940397351</v>
      </c>
      <c r="X52" s="102">
        <f t="shared" si="30"/>
        <v>5.304635761589404</v>
      </c>
      <c r="Y52" s="102">
        <f t="shared" si="25"/>
        <v>5.370860927152318</v>
      </c>
      <c r="Z52" s="106">
        <f t="shared" si="26"/>
        <v>4.854304635761589</v>
      </c>
      <c r="AA52" s="105">
        <f t="shared" si="31"/>
        <v>4.1655629139072845</v>
      </c>
      <c r="AB52" s="102">
        <f t="shared" si="31"/>
        <v>5.23841059602649</v>
      </c>
      <c r="AC52" s="102">
        <f t="shared" si="31"/>
        <v>4.3509933774834435</v>
      </c>
      <c r="AD52" s="102">
        <f t="shared" si="27"/>
        <v>4.066225165562914</v>
      </c>
      <c r="AE52" s="106">
        <f t="shared" si="28"/>
        <v>4.079470198675497</v>
      </c>
    </row>
    <row r="53" spans="1:31" ht="12">
      <c r="A53" s="107" t="s">
        <v>18</v>
      </c>
      <c r="B53" s="108">
        <f>SUM(B43:B52)</f>
        <v>2822</v>
      </c>
      <c r="C53" s="109">
        <f aca="true" t="shared" si="32" ref="C53:U53">SUM(C43:C52)</f>
        <v>2822</v>
      </c>
      <c r="D53" s="109">
        <f t="shared" si="32"/>
        <v>2822</v>
      </c>
      <c r="E53" s="109">
        <f t="shared" si="32"/>
        <v>2822</v>
      </c>
      <c r="F53" s="110">
        <f t="shared" si="32"/>
        <v>2822</v>
      </c>
      <c r="G53" s="108">
        <f t="shared" si="32"/>
        <v>26771</v>
      </c>
      <c r="H53" s="109">
        <f t="shared" si="32"/>
        <v>24601</v>
      </c>
      <c r="I53" s="109">
        <f t="shared" si="32"/>
        <v>28180</v>
      </c>
      <c r="J53" s="109">
        <f>SUM(J43:J52)</f>
        <v>15756</v>
      </c>
      <c r="K53" s="110">
        <f>SUM(K43:K52)</f>
        <v>20444</v>
      </c>
      <c r="L53" s="108">
        <f t="shared" si="32"/>
        <v>17220</v>
      </c>
      <c r="M53" s="109">
        <f t="shared" si="32"/>
        <v>18623</v>
      </c>
      <c r="N53" s="109">
        <f t="shared" si="32"/>
        <v>19762</v>
      </c>
      <c r="O53" s="109">
        <f t="shared" si="32"/>
        <v>8782</v>
      </c>
      <c r="P53" s="110">
        <f t="shared" si="32"/>
        <v>17438</v>
      </c>
      <c r="Q53" s="108">
        <f t="shared" si="32"/>
        <v>43991</v>
      </c>
      <c r="R53" s="109">
        <f t="shared" si="32"/>
        <v>43224</v>
      </c>
      <c r="S53" s="109">
        <f t="shared" si="32"/>
        <v>47942</v>
      </c>
      <c r="T53" s="109">
        <f t="shared" si="32"/>
        <v>24538</v>
      </c>
      <c r="U53" s="110">
        <f t="shared" si="32"/>
        <v>37882</v>
      </c>
      <c r="V53" s="111">
        <f t="shared" si="30"/>
        <v>9.48653437278526</v>
      </c>
      <c r="W53" s="112">
        <f t="shared" si="30"/>
        <v>8.717576187101347</v>
      </c>
      <c r="X53" s="112">
        <f t="shared" si="30"/>
        <v>9.98582565556343</v>
      </c>
      <c r="Y53" s="112">
        <f t="shared" si="25"/>
        <v>5.5832742735648475</v>
      </c>
      <c r="Z53" s="113">
        <f t="shared" si="26"/>
        <v>7.244507441530829</v>
      </c>
      <c r="AA53" s="111">
        <f t="shared" si="31"/>
        <v>6.102055279943302</v>
      </c>
      <c r="AB53" s="112">
        <f t="shared" si="31"/>
        <v>6.599220411055988</v>
      </c>
      <c r="AC53" s="112">
        <f t="shared" si="31"/>
        <v>7.002834868887314</v>
      </c>
      <c r="AD53" s="112">
        <f t="shared" si="27"/>
        <v>3.1119773210489017</v>
      </c>
      <c r="AE53" s="113">
        <f t="shared" si="28"/>
        <v>6.1793054571226085</v>
      </c>
    </row>
    <row r="54" spans="1:31" ht="12">
      <c r="A54" s="89" t="s">
        <v>56</v>
      </c>
      <c r="B54" s="90"/>
      <c r="C54" s="91"/>
      <c r="D54" s="37"/>
      <c r="E54" s="37"/>
      <c r="F54" s="38"/>
      <c r="G54" s="90"/>
      <c r="H54" s="91"/>
      <c r="I54" s="91"/>
      <c r="J54" s="91"/>
      <c r="K54" s="92"/>
      <c r="L54" s="90"/>
      <c r="M54" s="37"/>
      <c r="N54" s="37"/>
      <c r="O54" s="91"/>
      <c r="P54" s="92"/>
      <c r="Q54" s="90"/>
      <c r="R54" s="91"/>
      <c r="S54" s="91"/>
      <c r="T54" s="91"/>
      <c r="U54" s="92"/>
      <c r="V54" s="40"/>
      <c r="W54" s="41"/>
      <c r="X54" s="41"/>
      <c r="Y54" s="41"/>
      <c r="Z54" s="42"/>
      <c r="AA54" s="40"/>
      <c r="AB54" s="41"/>
      <c r="AC54" s="41"/>
      <c r="AD54" s="41"/>
      <c r="AE54" s="42"/>
    </row>
    <row r="55" spans="1:31" ht="12.75">
      <c r="A55" s="114" t="s">
        <v>57</v>
      </c>
      <c r="B55" s="115">
        <v>2000</v>
      </c>
      <c r="C55" s="116">
        <v>2000</v>
      </c>
      <c r="D55" s="116">
        <v>2000</v>
      </c>
      <c r="E55" s="117">
        <v>2000</v>
      </c>
      <c r="F55" s="117">
        <v>2000</v>
      </c>
      <c r="G55" s="115">
        <v>18095</v>
      </c>
      <c r="H55" s="116">
        <v>19165</v>
      </c>
      <c r="I55" s="116">
        <v>28128</v>
      </c>
      <c r="J55" s="117">
        <v>13000</v>
      </c>
      <c r="K55" s="117">
        <v>7013</v>
      </c>
      <c r="L55" s="115">
        <v>14182</v>
      </c>
      <c r="M55" s="116">
        <v>19107</v>
      </c>
      <c r="N55" s="116">
        <v>28840</v>
      </c>
      <c r="O55" s="117">
        <v>13300</v>
      </c>
      <c r="P55" s="117">
        <v>13216</v>
      </c>
      <c r="Q55" s="115">
        <f>G55+L55</f>
        <v>32277</v>
      </c>
      <c r="R55" s="118">
        <f>H55+M55</f>
        <v>38272</v>
      </c>
      <c r="S55" s="118">
        <f>I55+N55</f>
        <v>56968</v>
      </c>
      <c r="T55" s="118">
        <f>J55+O55</f>
        <v>26300</v>
      </c>
      <c r="U55" s="119">
        <f>K55+P55</f>
        <v>20229</v>
      </c>
      <c r="V55" s="120">
        <f>G55/B55</f>
        <v>9.0475</v>
      </c>
      <c r="W55" s="116">
        <f>H55/C55</f>
        <v>9.5825</v>
      </c>
      <c r="X55" s="116">
        <f>I55/D55</f>
        <v>14.064</v>
      </c>
      <c r="Y55" s="116">
        <f aca="true" t="shared" si="33" ref="Y55:Y61">IF(J55=0,0,J55/E55)</f>
        <v>6.5</v>
      </c>
      <c r="Z55" s="121">
        <f aca="true" t="shared" si="34" ref="Z55:Z61">IF(K55=0,0,K55/F55)</f>
        <v>3.5065</v>
      </c>
      <c r="AA55" s="120">
        <f>L55/B55</f>
        <v>7.091</v>
      </c>
      <c r="AB55" s="116">
        <f>M55/C55</f>
        <v>9.5535</v>
      </c>
      <c r="AC55" s="116">
        <f>N55/D55</f>
        <v>14.42</v>
      </c>
      <c r="AD55" s="116">
        <f aca="true" t="shared" si="35" ref="AD55:AD61">IF(O55=0,0,O55/E55)</f>
        <v>6.65</v>
      </c>
      <c r="AE55" s="121">
        <f aca="true" t="shared" si="36" ref="AE55:AE61">IF(P55=0,0,P55/F55)</f>
        <v>6.608</v>
      </c>
    </row>
    <row r="56" spans="1:31" ht="12.75">
      <c r="A56" s="114" t="s">
        <v>58</v>
      </c>
      <c r="B56" s="115">
        <v>600</v>
      </c>
      <c r="C56" s="116">
        <v>600</v>
      </c>
      <c r="D56" s="116">
        <v>600</v>
      </c>
      <c r="E56" s="117">
        <v>600</v>
      </c>
      <c r="F56" s="117">
        <v>600</v>
      </c>
      <c r="G56" s="115">
        <v>5968</v>
      </c>
      <c r="H56" s="116">
        <v>6574</v>
      </c>
      <c r="I56" s="116">
        <v>4279</v>
      </c>
      <c r="J56" s="117">
        <v>4900</v>
      </c>
      <c r="K56" s="117">
        <v>3009</v>
      </c>
      <c r="L56" s="115">
        <v>5958</v>
      </c>
      <c r="M56" s="116">
        <v>5014</v>
      </c>
      <c r="N56" s="116">
        <v>5720</v>
      </c>
      <c r="O56" s="117">
        <v>5074</v>
      </c>
      <c r="P56" s="117">
        <v>3004</v>
      </c>
      <c r="Q56" s="115">
        <f aca="true" t="shared" si="37" ref="Q56:U60">G56+L56</f>
        <v>11926</v>
      </c>
      <c r="R56" s="118">
        <f t="shared" si="37"/>
        <v>11588</v>
      </c>
      <c r="S56" s="118">
        <f t="shared" si="37"/>
        <v>9999</v>
      </c>
      <c r="T56" s="118">
        <f t="shared" si="37"/>
        <v>9974</v>
      </c>
      <c r="U56" s="119">
        <f t="shared" si="37"/>
        <v>6013</v>
      </c>
      <c r="V56" s="120">
        <f aca="true" t="shared" si="38" ref="V56:X61">G56/B56</f>
        <v>9.946666666666667</v>
      </c>
      <c r="W56" s="116">
        <f t="shared" si="38"/>
        <v>10.956666666666667</v>
      </c>
      <c r="X56" s="116">
        <f t="shared" si="38"/>
        <v>7.131666666666667</v>
      </c>
      <c r="Y56" s="116">
        <f t="shared" si="33"/>
        <v>8.166666666666666</v>
      </c>
      <c r="Z56" s="121">
        <f t="shared" si="34"/>
        <v>5.015</v>
      </c>
      <c r="AA56" s="120">
        <f aca="true" t="shared" si="39" ref="AA56:AC61">L56/B56</f>
        <v>9.93</v>
      </c>
      <c r="AB56" s="116">
        <f t="shared" si="39"/>
        <v>8.356666666666667</v>
      </c>
      <c r="AC56" s="116">
        <f t="shared" si="39"/>
        <v>9.533333333333333</v>
      </c>
      <c r="AD56" s="116">
        <f t="shared" si="35"/>
        <v>8.456666666666667</v>
      </c>
      <c r="AE56" s="121">
        <f t="shared" si="36"/>
        <v>5.006666666666667</v>
      </c>
    </row>
    <row r="57" spans="1:31" ht="12.75">
      <c r="A57" s="114" t="s">
        <v>59</v>
      </c>
      <c r="B57" s="115">
        <v>400</v>
      </c>
      <c r="C57" s="116">
        <v>400</v>
      </c>
      <c r="D57" s="116">
        <v>400</v>
      </c>
      <c r="E57" s="117">
        <v>400</v>
      </c>
      <c r="F57" s="117">
        <v>400</v>
      </c>
      <c r="G57" s="115">
        <v>2267</v>
      </c>
      <c r="H57" s="116">
        <v>4500</v>
      </c>
      <c r="I57" s="116">
        <v>5970</v>
      </c>
      <c r="J57" s="117">
        <v>3500</v>
      </c>
      <c r="K57" s="117">
        <v>2098</v>
      </c>
      <c r="L57" s="115">
        <v>1266</v>
      </c>
      <c r="M57" s="116">
        <v>2500</v>
      </c>
      <c r="N57" s="116">
        <v>2957</v>
      </c>
      <c r="O57" s="117">
        <v>2551</v>
      </c>
      <c r="P57" s="117">
        <v>2000</v>
      </c>
      <c r="Q57" s="115">
        <f t="shared" si="37"/>
        <v>3533</v>
      </c>
      <c r="R57" s="118">
        <f t="shared" si="37"/>
        <v>7000</v>
      </c>
      <c r="S57" s="118">
        <f t="shared" si="37"/>
        <v>8927</v>
      </c>
      <c r="T57" s="118">
        <f t="shared" si="37"/>
        <v>6051</v>
      </c>
      <c r="U57" s="119">
        <f t="shared" si="37"/>
        <v>4098</v>
      </c>
      <c r="V57" s="120">
        <f t="shared" si="38"/>
        <v>5.6675</v>
      </c>
      <c r="W57" s="116">
        <f t="shared" si="38"/>
        <v>11.25</v>
      </c>
      <c r="X57" s="116">
        <f t="shared" si="38"/>
        <v>14.925</v>
      </c>
      <c r="Y57" s="116">
        <f t="shared" si="33"/>
        <v>8.75</v>
      </c>
      <c r="Z57" s="121">
        <f t="shared" si="34"/>
        <v>5.245</v>
      </c>
      <c r="AA57" s="120">
        <f t="shared" si="39"/>
        <v>3.165</v>
      </c>
      <c r="AB57" s="116">
        <f t="shared" si="39"/>
        <v>6.25</v>
      </c>
      <c r="AC57" s="116">
        <f t="shared" si="39"/>
        <v>7.3925</v>
      </c>
      <c r="AD57" s="116">
        <f t="shared" si="35"/>
        <v>6.3775</v>
      </c>
      <c r="AE57" s="121">
        <f t="shared" si="36"/>
        <v>5</v>
      </c>
    </row>
    <row r="58" spans="1:31" ht="12.75">
      <c r="A58" s="114" t="s">
        <v>60</v>
      </c>
      <c r="B58" s="115">
        <v>300</v>
      </c>
      <c r="C58" s="116">
        <v>300</v>
      </c>
      <c r="D58" s="116">
        <v>300</v>
      </c>
      <c r="E58" s="117">
        <v>300</v>
      </c>
      <c r="F58" s="117">
        <v>300</v>
      </c>
      <c r="G58" s="115">
        <v>216</v>
      </c>
      <c r="H58" s="116">
        <v>5292</v>
      </c>
      <c r="I58" s="116">
        <v>2820</v>
      </c>
      <c r="J58" s="117">
        <v>1758</v>
      </c>
      <c r="K58" s="117">
        <v>1758</v>
      </c>
      <c r="L58" s="115">
        <v>84</v>
      </c>
      <c r="M58" s="116">
        <v>2256</v>
      </c>
      <c r="N58" s="116">
        <v>1692</v>
      </c>
      <c r="O58" s="117">
        <v>640</v>
      </c>
      <c r="P58" s="117">
        <v>1692</v>
      </c>
      <c r="Q58" s="115">
        <f t="shared" si="37"/>
        <v>300</v>
      </c>
      <c r="R58" s="118">
        <f t="shared" si="37"/>
        <v>7548</v>
      </c>
      <c r="S58" s="118">
        <f t="shared" si="37"/>
        <v>4512</v>
      </c>
      <c r="T58" s="118">
        <f t="shared" si="37"/>
        <v>2398</v>
      </c>
      <c r="U58" s="119">
        <f t="shared" si="37"/>
        <v>3450</v>
      </c>
      <c r="V58" s="120">
        <f t="shared" si="38"/>
        <v>0.72</v>
      </c>
      <c r="W58" s="116">
        <f t="shared" si="38"/>
        <v>17.64</v>
      </c>
      <c r="X58" s="116">
        <f t="shared" si="38"/>
        <v>9.4</v>
      </c>
      <c r="Y58" s="116">
        <f t="shared" si="33"/>
        <v>5.86</v>
      </c>
      <c r="Z58" s="121">
        <f t="shared" si="34"/>
        <v>5.86</v>
      </c>
      <c r="AA58" s="120">
        <f t="shared" si="39"/>
        <v>0.28</v>
      </c>
      <c r="AB58" s="116">
        <f t="shared" si="39"/>
        <v>7.52</v>
      </c>
      <c r="AC58" s="116">
        <f t="shared" si="39"/>
        <v>5.64</v>
      </c>
      <c r="AD58" s="116">
        <f t="shared" si="35"/>
        <v>2.1333333333333333</v>
      </c>
      <c r="AE58" s="121">
        <f t="shared" si="36"/>
        <v>5.64</v>
      </c>
    </row>
    <row r="59" spans="1:31" ht="12.75">
      <c r="A59" s="114" t="s">
        <v>61</v>
      </c>
      <c r="B59" s="115">
        <v>300</v>
      </c>
      <c r="C59" s="116">
        <v>300</v>
      </c>
      <c r="D59" s="116">
        <v>300</v>
      </c>
      <c r="E59" s="117">
        <v>300</v>
      </c>
      <c r="F59" s="117">
        <v>300</v>
      </c>
      <c r="G59" s="115">
        <v>1692</v>
      </c>
      <c r="H59" s="116">
        <v>4020</v>
      </c>
      <c r="I59" s="116">
        <v>2808</v>
      </c>
      <c r="J59" s="117">
        <v>1324</v>
      </c>
      <c r="K59" s="117">
        <v>1324</v>
      </c>
      <c r="L59" s="115">
        <v>600</v>
      </c>
      <c r="M59" s="116">
        <v>1512</v>
      </c>
      <c r="N59" s="116">
        <v>1416</v>
      </c>
      <c r="O59" s="117">
        <v>850</v>
      </c>
      <c r="P59" s="117">
        <v>850</v>
      </c>
      <c r="Q59" s="115">
        <f t="shared" si="37"/>
        <v>2292</v>
      </c>
      <c r="R59" s="118">
        <f t="shared" si="37"/>
        <v>5532</v>
      </c>
      <c r="S59" s="118">
        <f t="shared" si="37"/>
        <v>4224</v>
      </c>
      <c r="T59" s="118">
        <f t="shared" si="37"/>
        <v>2174</v>
      </c>
      <c r="U59" s="119">
        <f t="shared" si="37"/>
        <v>2174</v>
      </c>
      <c r="V59" s="120">
        <f t="shared" si="38"/>
        <v>5.64</v>
      </c>
      <c r="W59" s="116">
        <f t="shared" si="38"/>
        <v>13.4</v>
      </c>
      <c r="X59" s="116">
        <f t="shared" si="38"/>
        <v>9.36</v>
      </c>
      <c r="Y59" s="116">
        <f t="shared" si="33"/>
        <v>4.413333333333333</v>
      </c>
      <c r="Z59" s="121">
        <f t="shared" si="34"/>
        <v>4.413333333333333</v>
      </c>
      <c r="AA59" s="120">
        <f t="shared" si="39"/>
        <v>2</v>
      </c>
      <c r="AB59" s="116">
        <f t="shared" si="39"/>
        <v>5.04</v>
      </c>
      <c r="AC59" s="116">
        <f t="shared" si="39"/>
        <v>4.72</v>
      </c>
      <c r="AD59" s="116">
        <f t="shared" si="35"/>
        <v>2.8333333333333335</v>
      </c>
      <c r="AE59" s="121">
        <f t="shared" si="36"/>
        <v>2.8333333333333335</v>
      </c>
    </row>
    <row r="60" spans="1:31" ht="12.75">
      <c r="A60" s="122" t="s">
        <v>62</v>
      </c>
      <c r="B60" s="123">
        <v>0</v>
      </c>
      <c r="C60" s="124">
        <v>300</v>
      </c>
      <c r="D60" s="124">
        <v>300</v>
      </c>
      <c r="E60" s="117">
        <v>300</v>
      </c>
      <c r="F60" s="117">
        <v>300</v>
      </c>
      <c r="G60" s="123">
        <v>0</v>
      </c>
      <c r="H60" s="124">
        <v>2400</v>
      </c>
      <c r="I60" s="124">
        <v>1300</v>
      </c>
      <c r="J60" s="117">
        <v>798</v>
      </c>
      <c r="K60" s="117">
        <v>618</v>
      </c>
      <c r="L60" s="123">
        <v>0</v>
      </c>
      <c r="M60" s="124">
        <v>1300</v>
      </c>
      <c r="N60" s="124">
        <v>700</v>
      </c>
      <c r="O60" s="117">
        <v>660</v>
      </c>
      <c r="P60" s="117">
        <v>540</v>
      </c>
      <c r="Q60" s="123">
        <f t="shared" si="37"/>
        <v>0</v>
      </c>
      <c r="R60" s="125">
        <f t="shared" si="37"/>
        <v>3700</v>
      </c>
      <c r="S60" s="125">
        <f t="shared" si="37"/>
        <v>2000</v>
      </c>
      <c r="T60" s="125">
        <f t="shared" si="37"/>
        <v>1458</v>
      </c>
      <c r="U60" s="126">
        <f t="shared" si="37"/>
        <v>1158</v>
      </c>
      <c r="V60" s="124">
        <f>IF(G60=0,0,G60/B60)</f>
        <v>0</v>
      </c>
      <c r="W60" s="124">
        <f t="shared" si="38"/>
        <v>8</v>
      </c>
      <c r="X60" s="124">
        <f t="shared" si="38"/>
        <v>4.333333333333333</v>
      </c>
      <c r="Y60" s="124">
        <f t="shared" si="33"/>
        <v>2.66</v>
      </c>
      <c r="Z60" s="127">
        <f t="shared" si="34"/>
        <v>2.06</v>
      </c>
      <c r="AA60" s="127">
        <f>IF(L60=0,0,L60/B60)</f>
        <v>0</v>
      </c>
      <c r="AB60" s="124">
        <f t="shared" si="39"/>
        <v>4.333333333333333</v>
      </c>
      <c r="AC60" s="124">
        <f t="shared" si="39"/>
        <v>2.3333333333333335</v>
      </c>
      <c r="AD60" s="124">
        <f t="shared" si="35"/>
        <v>2.2</v>
      </c>
      <c r="AE60" s="127">
        <f t="shared" si="36"/>
        <v>1.8</v>
      </c>
    </row>
    <row r="61" spans="1:31" ht="12">
      <c r="A61" s="128" t="s">
        <v>18</v>
      </c>
      <c r="B61" s="129">
        <f>SUM(B55:B60)</f>
        <v>3600</v>
      </c>
      <c r="C61" s="130">
        <f aca="true" t="shared" si="40" ref="C61:U61">SUM(C55:C60)</f>
        <v>3900</v>
      </c>
      <c r="D61" s="130">
        <f t="shared" si="40"/>
        <v>3900</v>
      </c>
      <c r="E61" s="130">
        <f t="shared" si="40"/>
        <v>3900</v>
      </c>
      <c r="F61" s="131">
        <f t="shared" si="40"/>
        <v>3900</v>
      </c>
      <c r="G61" s="129">
        <f t="shared" si="40"/>
        <v>28238</v>
      </c>
      <c r="H61" s="130">
        <f t="shared" si="40"/>
        <v>41951</v>
      </c>
      <c r="I61" s="130">
        <f t="shared" si="40"/>
        <v>45305</v>
      </c>
      <c r="J61" s="130">
        <f t="shared" si="40"/>
        <v>25280</v>
      </c>
      <c r="K61" s="131">
        <f t="shared" si="40"/>
        <v>15820</v>
      </c>
      <c r="L61" s="129">
        <f t="shared" si="40"/>
        <v>22090</v>
      </c>
      <c r="M61" s="130">
        <f t="shared" si="40"/>
        <v>31689</v>
      </c>
      <c r="N61" s="130">
        <f t="shared" si="40"/>
        <v>41325</v>
      </c>
      <c r="O61" s="130">
        <f t="shared" si="40"/>
        <v>23075</v>
      </c>
      <c r="P61" s="131">
        <f t="shared" si="40"/>
        <v>21302</v>
      </c>
      <c r="Q61" s="129">
        <f t="shared" si="40"/>
        <v>50328</v>
      </c>
      <c r="R61" s="130">
        <f t="shared" si="40"/>
        <v>73640</v>
      </c>
      <c r="S61" s="130">
        <f t="shared" si="40"/>
        <v>86630</v>
      </c>
      <c r="T61" s="130">
        <f t="shared" si="40"/>
        <v>48355</v>
      </c>
      <c r="U61" s="131">
        <f t="shared" si="40"/>
        <v>37122</v>
      </c>
      <c r="V61" s="132">
        <f t="shared" si="38"/>
        <v>7.8438888888888885</v>
      </c>
      <c r="W61" s="133">
        <f t="shared" si="38"/>
        <v>10.756666666666666</v>
      </c>
      <c r="X61" s="133">
        <f t="shared" si="38"/>
        <v>11.616666666666667</v>
      </c>
      <c r="Y61" s="133">
        <f t="shared" si="33"/>
        <v>6.482051282051282</v>
      </c>
      <c r="Z61" s="134">
        <f t="shared" si="34"/>
        <v>4.056410256410256</v>
      </c>
      <c r="AA61" s="132">
        <f t="shared" si="39"/>
        <v>6.136111111111111</v>
      </c>
      <c r="AB61" s="133">
        <f t="shared" si="39"/>
        <v>8.125384615384615</v>
      </c>
      <c r="AC61" s="133">
        <f t="shared" si="39"/>
        <v>10.596153846153847</v>
      </c>
      <c r="AD61" s="133">
        <f t="shared" si="35"/>
        <v>5.916666666666667</v>
      </c>
      <c r="AE61" s="134">
        <f t="shared" si="36"/>
        <v>5.462051282051282</v>
      </c>
    </row>
    <row r="62" spans="1:31" ht="12">
      <c r="A62" s="34" t="s">
        <v>63</v>
      </c>
      <c r="B62" s="35"/>
      <c r="C62" s="36"/>
      <c r="D62" s="36"/>
      <c r="E62" s="36"/>
      <c r="F62" s="39"/>
      <c r="G62" s="35"/>
      <c r="H62" s="36"/>
      <c r="I62" s="36"/>
      <c r="J62" s="36"/>
      <c r="K62" s="39"/>
      <c r="L62" s="35"/>
      <c r="M62" s="36"/>
      <c r="N62" s="36"/>
      <c r="O62" s="36"/>
      <c r="P62" s="39"/>
      <c r="Q62" s="35"/>
      <c r="R62" s="36"/>
      <c r="S62" s="36"/>
      <c r="T62" s="36"/>
      <c r="U62" s="39"/>
      <c r="V62" s="40"/>
      <c r="W62" s="41"/>
      <c r="X62" s="41"/>
      <c r="Y62" s="41"/>
      <c r="Z62" s="42"/>
      <c r="AA62" s="40"/>
      <c r="AB62" s="41"/>
      <c r="AC62" s="41"/>
      <c r="AD62" s="41"/>
      <c r="AE62" s="42"/>
    </row>
    <row r="63" spans="1:31" ht="12.75">
      <c r="A63" s="135" t="s">
        <v>64</v>
      </c>
      <c r="B63" s="136">
        <v>161</v>
      </c>
      <c r="C63" s="137">
        <v>161</v>
      </c>
      <c r="D63" s="137">
        <v>530</v>
      </c>
      <c r="E63" s="138">
        <v>49</v>
      </c>
      <c r="F63" s="138">
        <v>75</v>
      </c>
      <c r="G63" s="136">
        <v>10500</v>
      </c>
      <c r="H63" s="137">
        <v>10500</v>
      </c>
      <c r="I63" s="137">
        <v>5084</v>
      </c>
      <c r="J63" s="138">
        <v>4602</v>
      </c>
      <c r="K63" s="138">
        <v>2632</v>
      </c>
      <c r="L63" s="136">
        <v>8500</v>
      </c>
      <c r="M63" s="137">
        <v>8500</v>
      </c>
      <c r="N63" s="137">
        <v>4432</v>
      </c>
      <c r="O63" s="138">
        <v>3598</v>
      </c>
      <c r="P63" s="138">
        <v>2944</v>
      </c>
      <c r="Q63" s="136">
        <f>G63+L63</f>
        <v>19000</v>
      </c>
      <c r="R63" s="139">
        <f>H63+M63</f>
        <v>19000</v>
      </c>
      <c r="S63" s="139">
        <f>I63+N63</f>
        <v>9516</v>
      </c>
      <c r="T63" s="139">
        <f aca="true" t="shared" si="41" ref="T63:T74">J63+O63</f>
        <v>8200</v>
      </c>
      <c r="U63" s="140">
        <f>K63+P63</f>
        <v>5576</v>
      </c>
      <c r="V63" s="141">
        <f>G63/B63</f>
        <v>65.21739130434783</v>
      </c>
      <c r="W63" s="137">
        <f>H63/C63</f>
        <v>65.21739130434783</v>
      </c>
      <c r="X63" s="137">
        <f>I63/D63</f>
        <v>9.592452830188678</v>
      </c>
      <c r="Y63" s="137">
        <f aca="true" t="shared" si="42" ref="Y63:Y69">IF(J63=0,0,J63/E63)</f>
        <v>93.91836734693878</v>
      </c>
      <c r="Z63" s="142">
        <f aca="true" t="shared" si="43" ref="Z63:Z75">IF(K63=0,0,K63/F63)</f>
        <v>35.093333333333334</v>
      </c>
      <c r="AA63" s="141">
        <f>L63/B63</f>
        <v>52.79503105590062</v>
      </c>
      <c r="AB63" s="137">
        <f>M63/C63</f>
        <v>52.79503105590062</v>
      </c>
      <c r="AC63" s="137">
        <f>N63/D63</f>
        <v>8.362264150943396</v>
      </c>
      <c r="AD63" s="137">
        <f aca="true" t="shared" si="44" ref="AD63:AD75">IF(O63=0,0,O63/E63)</f>
        <v>73.42857142857143</v>
      </c>
      <c r="AE63" s="142">
        <f aca="true" t="shared" si="45" ref="AE63:AE75">IF(P63=0,0,P63/F63)</f>
        <v>39.25333333333333</v>
      </c>
    </row>
    <row r="64" spans="1:31" ht="12.75">
      <c r="A64" s="135" t="s">
        <v>65</v>
      </c>
      <c r="B64" s="136">
        <v>49</v>
      </c>
      <c r="C64" s="137">
        <v>49</v>
      </c>
      <c r="D64" s="137">
        <v>498</v>
      </c>
      <c r="E64" s="138">
        <v>27</v>
      </c>
      <c r="F64" s="138">
        <v>42</v>
      </c>
      <c r="G64" s="136">
        <v>2136</v>
      </c>
      <c r="H64" s="137">
        <v>2136</v>
      </c>
      <c r="I64" s="137">
        <v>8122</v>
      </c>
      <c r="J64" s="138">
        <v>2850</v>
      </c>
      <c r="K64" s="138">
        <v>1850</v>
      </c>
      <c r="L64" s="136">
        <v>2112</v>
      </c>
      <c r="M64" s="137">
        <v>2112</v>
      </c>
      <c r="N64" s="137">
        <v>7016</v>
      </c>
      <c r="O64" s="138">
        <v>2475</v>
      </c>
      <c r="P64" s="138">
        <v>2025</v>
      </c>
      <c r="Q64" s="136">
        <f aca="true" t="shared" si="46" ref="Q64:U74">G64+L64</f>
        <v>4248</v>
      </c>
      <c r="R64" s="139">
        <f t="shared" si="46"/>
        <v>4248</v>
      </c>
      <c r="S64" s="139">
        <f t="shared" si="46"/>
        <v>15138</v>
      </c>
      <c r="T64" s="139">
        <f t="shared" si="41"/>
        <v>5325</v>
      </c>
      <c r="U64" s="140">
        <f t="shared" si="46"/>
        <v>3875</v>
      </c>
      <c r="V64" s="141">
        <f aca="true" t="shared" si="47" ref="V64:X75">G64/B64</f>
        <v>43.59183673469388</v>
      </c>
      <c r="W64" s="137">
        <f t="shared" si="47"/>
        <v>43.59183673469388</v>
      </c>
      <c r="X64" s="137">
        <f t="shared" si="47"/>
        <v>16.309236947791163</v>
      </c>
      <c r="Y64" s="137">
        <f t="shared" si="42"/>
        <v>105.55555555555556</v>
      </c>
      <c r="Z64" s="142">
        <f t="shared" si="43"/>
        <v>44.04761904761905</v>
      </c>
      <c r="AA64" s="141">
        <f aca="true" t="shared" si="48" ref="AA64:AC75">L64/B64</f>
        <v>43.10204081632653</v>
      </c>
      <c r="AB64" s="137">
        <f t="shared" si="48"/>
        <v>43.10204081632653</v>
      </c>
      <c r="AC64" s="137">
        <f t="shared" si="48"/>
        <v>14.088353413654618</v>
      </c>
      <c r="AD64" s="137">
        <f t="shared" si="44"/>
        <v>91.66666666666667</v>
      </c>
      <c r="AE64" s="142">
        <f t="shared" si="45"/>
        <v>48.214285714285715</v>
      </c>
    </row>
    <row r="65" spans="1:31" ht="12.75">
      <c r="A65" s="135" t="s">
        <v>66</v>
      </c>
      <c r="B65" s="136">
        <v>55</v>
      </c>
      <c r="C65" s="137">
        <v>55</v>
      </c>
      <c r="D65" s="137">
        <v>75</v>
      </c>
      <c r="E65" s="138">
        <v>31</v>
      </c>
      <c r="F65" s="138">
        <v>48</v>
      </c>
      <c r="G65" s="136">
        <v>1428</v>
      </c>
      <c r="H65" s="137">
        <v>1428</v>
      </c>
      <c r="I65" s="137">
        <v>2909</v>
      </c>
      <c r="J65" s="138">
        <v>2520</v>
      </c>
      <c r="K65" s="138">
        <v>1358</v>
      </c>
      <c r="L65" s="136">
        <v>1524</v>
      </c>
      <c r="M65" s="137">
        <v>1524</v>
      </c>
      <c r="N65" s="137">
        <v>3026</v>
      </c>
      <c r="O65" s="138">
        <v>2377</v>
      </c>
      <c r="P65" s="138">
        <v>1945</v>
      </c>
      <c r="Q65" s="136">
        <f t="shared" si="46"/>
        <v>2952</v>
      </c>
      <c r="R65" s="139">
        <f t="shared" si="46"/>
        <v>2952</v>
      </c>
      <c r="S65" s="139">
        <f t="shared" si="46"/>
        <v>5935</v>
      </c>
      <c r="T65" s="139">
        <f t="shared" si="41"/>
        <v>4897</v>
      </c>
      <c r="U65" s="140">
        <f t="shared" si="46"/>
        <v>3303</v>
      </c>
      <c r="V65" s="141">
        <f t="shared" si="47"/>
        <v>25.963636363636365</v>
      </c>
      <c r="W65" s="137">
        <f t="shared" si="47"/>
        <v>25.963636363636365</v>
      </c>
      <c r="X65" s="137">
        <f t="shared" si="47"/>
        <v>38.78666666666667</v>
      </c>
      <c r="Y65" s="137">
        <f t="shared" si="42"/>
        <v>81.29032258064517</v>
      </c>
      <c r="Z65" s="142">
        <f t="shared" si="43"/>
        <v>28.291666666666668</v>
      </c>
      <c r="AA65" s="141">
        <f t="shared" si="48"/>
        <v>27.70909090909091</v>
      </c>
      <c r="AB65" s="137">
        <f t="shared" si="48"/>
        <v>27.70909090909091</v>
      </c>
      <c r="AC65" s="137">
        <f t="shared" si="48"/>
        <v>40.346666666666664</v>
      </c>
      <c r="AD65" s="137">
        <f t="shared" si="44"/>
        <v>76.6774193548387</v>
      </c>
      <c r="AE65" s="142">
        <f t="shared" si="45"/>
        <v>40.520833333333336</v>
      </c>
    </row>
    <row r="66" spans="1:31" ht="12.75">
      <c r="A66" s="135" t="s">
        <v>67</v>
      </c>
      <c r="B66" s="136">
        <v>93</v>
      </c>
      <c r="C66" s="137">
        <v>93</v>
      </c>
      <c r="D66" s="137">
        <v>139</v>
      </c>
      <c r="E66" s="143">
        <v>57</v>
      </c>
      <c r="F66" s="143">
        <v>87</v>
      </c>
      <c r="G66" s="136">
        <v>993.36</v>
      </c>
      <c r="H66" s="137">
        <v>993.36</v>
      </c>
      <c r="I66" s="137">
        <v>4232</v>
      </c>
      <c r="J66" s="143">
        <v>2977</v>
      </c>
      <c r="K66" s="143">
        <v>1603</v>
      </c>
      <c r="L66" s="136">
        <v>637.08</v>
      </c>
      <c r="M66" s="137">
        <v>637.08</v>
      </c>
      <c r="N66" s="137">
        <v>4015</v>
      </c>
      <c r="O66" s="143">
        <v>2623</v>
      </c>
      <c r="P66" s="143">
        <v>2147</v>
      </c>
      <c r="Q66" s="136">
        <f t="shared" si="46"/>
        <v>1630.44</v>
      </c>
      <c r="R66" s="139">
        <f t="shared" si="46"/>
        <v>1630.44</v>
      </c>
      <c r="S66" s="139">
        <f t="shared" si="46"/>
        <v>8247</v>
      </c>
      <c r="T66" s="139">
        <f t="shared" si="41"/>
        <v>5600</v>
      </c>
      <c r="U66" s="140">
        <f t="shared" si="46"/>
        <v>3750</v>
      </c>
      <c r="V66" s="141">
        <f t="shared" si="47"/>
        <v>10.681290322580645</v>
      </c>
      <c r="W66" s="137">
        <f t="shared" si="47"/>
        <v>10.681290322580645</v>
      </c>
      <c r="X66" s="137">
        <f t="shared" si="47"/>
        <v>30.446043165467625</v>
      </c>
      <c r="Y66" s="137">
        <f t="shared" si="42"/>
        <v>52.228070175438596</v>
      </c>
      <c r="Z66" s="142">
        <f t="shared" si="43"/>
        <v>18.42528735632184</v>
      </c>
      <c r="AA66" s="141">
        <f t="shared" si="48"/>
        <v>6.8503225806451615</v>
      </c>
      <c r="AB66" s="137">
        <f t="shared" si="48"/>
        <v>6.8503225806451615</v>
      </c>
      <c r="AC66" s="137">
        <f t="shared" si="48"/>
        <v>28.884892086330936</v>
      </c>
      <c r="AD66" s="137">
        <f t="shared" si="44"/>
        <v>46.01754385964912</v>
      </c>
      <c r="AE66" s="142">
        <f t="shared" si="45"/>
        <v>24.67816091954023</v>
      </c>
    </row>
    <row r="67" spans="1:31" ht="12.75">
      <c r="A67" s="135" t="s">
        <v>68</v>
      </c>
      <c r="B67" s="136">
        <v>126</v>
      </c>
      <c r="C67" s="137">
        <v>126</v>
      </c>
      <c r="D67" s="144">
        <v>123</v>
      </c>
      <c r="E67" s="143">
        <v>111</v>
      </c>
      <c r="F67" s="143">
        <v>167</v>
      </c>
      <c r="G67" s="136">
        <v>5424</v>
      </c>
      <c r="H67" s="137">
        <v>5424</v>
      </c>
      <c r="I67" s="137">
        <v>12675</v>
      </c>
      <c r="J67" s="143">
        <v>4836</v>
      </c>
      <c r="K67" s="143">
        <v>2604</v>
      </c>
      <c r="L67" s="136">
        <v>5424</v>
      </c>
      <c r="M67" s="137">
        <v>5424</v>
      </c>
      <c r="N67" s="137">
        <v>8872</v>
      </c>
      <c r="O67" s="143">
        <v>3650</v>
      </c>
      <c r="P67" s="143">
        <v>2987</v>
      </c>
      <c r="Q67" s="136">
        <f t="shared" si="46"/>
        <v>10848</v>
      </c>
      <c r="R67" s="139">
        <f t="shared" si="46"/>
        <v>10848</v>
      </c>
      <c r="S67" s="139">
        <f t="shared" si="46"/>
        <v>21547</v>
      </c>
      <c r="T67" s="139">
        <f t="shared" si="41"/>
        <v>8486</v>
      </c>
      <c r="U67" s="140">
        <f t="shared" si="46"/>
        <v>5591</v>
      </c>
      <c r="V67" s="141">
        <f t="shared" si="47"/>
        <v>43.04761904761905</v>
      </c>
      <c r="W67" s="137">
        <f t="shared" si="47"/>
        <v>43.04761904761905</v>
      </c>
      <c r="X67" s="137">
        <f t="shared" si="47"/>
        <v>103.04878048780488</v>
      </c>
      <c r="Y67" s="137">
        <f t="shared" si="42"/>
        <v>43.567567567567565</v>
      </c>
      <c r="Z67" s="142">
        <f t="shared" si="43"/>
        <v>15.592814371257486</v>
      </c>
      <c r="AA67" s="141">
        <f t="shared" si="48"/>
        <v>43.04761904761905</v>
      </c>
      <c r="AB67" s="137">
        <f t="shared" si="48"/>
        <v>43.04761904761905</v>
      </c>
      <c r="AC67" s="137">
        <f t="shared" si="48"/>
        <v>72.130081300813</v>
      </c>
      <c r="AD67" s="137">
        <f t="shared" si="44"/>
        <v>32.88288288288288</v>
      </c>
      <c r="AE67" s="142">
        <f t="shared" si="45"/>
        <v>17.88622754491018</v>
      </c>
    </row>
    <row r="68" spans="1:31" ht="12.75">
      <c r="A68" s="135" t="s">
        <v>69</v>
      </c>
      <c r="B68" s="136">
        <v>20</v>
      </c>
      <c r="C68" s="137">
        <v>20</v>
      </c>
      <c r="D68" s="144">
        <v>356</v>
      </c>
      <c r="E68" s="138">
        <v>70</v>
      </c>
      <c r="F68" s="138">
        <v>106</v>
      </c>
      <c r="G68" s="136">
        <v>960</v>
      </c>
      <c r="H68" s="137">
        <v>960</v>
      </c>
      <c r="I68" s="137">
        <v>3003</v>
      </c>
      <c r="J68" s="138">
        <v>2702</v>
      </c>
      <c r="K68" s="138">
        <v>1456</v>
      </c>
      <c r="L68" s="136">
        <v>960</v>
      </c>
      <c r="M68" s="137">
        <v>960</v>
      </c>
      <c r="N68" s="137">
        <v>3010</v>
      </c>
      <c r="O68" s="138">
        <v>1658</v>
      </c>
      <c r="P68" s="138">
        <v>1358</v>
      </c>
      <c r="Q68" s="136">
        <f t="shared" si="46"/>
        <v>1920</v>
      </c>
      <c r="R68" s="139">
        <f t="shared" si="46"/>
        <v>1920</v>
      </c>
      <c r="S68" s="139">
        <f t="shared" si="46"/>
        <v>6013</v>
      </c>
      <c r="T68" s="139">
        <f t="shared" si="41"/>
        <v>4360</v>
      </c>
      <c r="U68" s="140">
        <f t="shared" si="46"/>
        <v>2814</v>
      </c>
      <c r="V68" s="141">
        <f t="shared" si="47"/>
        <v>48</v>
      </c>
      <c r="W68" s="137">
        <f t="shared" si="47"/>
        <v>48</v>
      </c>
      <c r="X68" s="137">
        <f t="shared" si="47"/>
        <v>8.435393258426966</v>
      </c>
      <c r="Y68" s="137">
        <f t="shared" si="42"/>
        <v>38.6</v>
      </c>
      <c r="Z68" s="142">
        <f t="shared" si="43"/>
        <v>13.735849056603774</v>
      </c>
      <c r="AA68" s="141">
        <f t="shared" si="48"/>
        <v>48</v>
      </c>
      <c r="AB68" s="137">
        <f t="shared" si="48"/>
        <v>48</v>
      </c>
      <c r="AC68" s="137">
        <f t="shared" si="48"/>
        <v>8.455056179775282</v>
      </c>
      <c r="AD68" s="137">
        <f t="shared" si="44"/>
        <v>23.685714285714287</v>
      </c>
      <c r="AE68" s="142">
        <f t="shared" si="45"/>
        <v>12.81132075471698</v>
      </c>
    </row>
    <row r="69" spans="1:31" ht="12.75">
      <c r="A69" s="135" t="s">
        <v>70</v>
      </c>
      <c r="B69" s="136">
        <v>249</v>
      </c>
      <c r="C69" s="137">
        <v>249</v>
      </c>
      <c r="D69" s="144">
        <v>100</v>
      </c>
      <c r="E69" s="138">
        <v>180</v>
      </c>
      <c r="F69" s="138">
        <v>270</v>
      </c>
      <c r="G69" s="136">
        <v>12660</v>
      </c>
      <c r="H69" s="137">
        <v>12660</v>
      </c>
      <c r="I69" s="137">
        <v>3157</v>
      </c>
      <c r="J69" s="138">
        <v>8600</v>
      </c>
      <c r="K69" s="138">
        <v>4650</v>
      </c>
      <c r="L69" s="136">
        <v>10848</v>
      </c>
      <c r="M69" s="137">
        <v>10848</v>
      </c>
      <c r="N69" s="137">
        <v>2185</v>
      </c>
      <c r="O69" s="138">
        <v>6920</v>
      </c>
      <c r="P69" s="138">
        <v>5660</v>
      </c>
      <c r="Q69" s="136">
        <f t="shared" si="46"/>
        <v>23508</v>
      </c>
      <c r="R69" s="139">
        <f t="shared" si="46"/>
        <v>23508</v>
      </c>
      <c r="S69" s="139">
        <f t="shared" si="46"/>
        <v>5342</v>
      </c>
      <c r="T69" s="139">
        <f t="shared" si="41"/>
        <v>15520</v>
      </c>
      <c r="U69" s="140">
        <f t="shared" si="46"/>
        <v>10310</v>
      </c>
      <c r="V69" s="141">
        <f t="shared" si="47"/>
        <v>50.8433734939759</v>
      </c>
      <c r="W69" s="137">
        <f t="shared" si="47"/>
        <v>50.8433734939759</v>
      </c>
      <c r="X69" s="137">
        <f t="shared" si="47"/>
        <v>31.57</v>
      </c>
      <c r="Y69" s="137">
        <f t="shared" si="42"/>
        <v>47.77777777777778</v>
      </c>
      <c r="Z69" s="142">
        <f t="shared" si="43"/>
        <v>17.22222222222222</v>
      </c>
      <c r="AA69" s="141">
        <f t="shared" si="48"/>
        <v>43.566265060240966</v>
      </c>
      <c r="AB69" s="137">
        <f t="shared" si="48"/>
        <v>43.566265060240966</v>
      </c>
      <c r="AC69" s="137">
        <f t="shared" si="48"/>
        <v>21.85</v>
      </c>
      <c r="AD69" s="137">
        <f t="shared" si="44"/>
        <v>38.44444444444444</v>
      </c>
      <c r="AE69" s="142">
        <f t="shared" si="45"/>
        <v>20.962962962962962</v>
      </c>
    </row>
    <row r="70" spans="1:31" ht="12.75">
      <c r="A70" s="135" t="s">
        <v>71</v>
      </c>
      <c r="B70" s="136">
        <v>324</v>
      </c>
      <c r="C70" s="137">
        <v>324</v>
      </c>
      <c r="D70" s="137">
        <v>540</v>
      </c>
      <c r="E70" s="138">
        <v>231</v>
      </c>
      <c r="F70" s="138">
        <v>347</v>
      </c>
      <c r="G70" s="136">
        <v>22610</v>
      </c>
      <c r="H70" s="137">
        <v>22610</v>
      </c>
      <c r="I70" s="137">
        <v>14375</v>
      </c>
      <c r="J70" s="138">
        <v>8570</v>
      </c>
      <c r="K70" s="138">
        <v>4616</v>
      </c>
      <c r="L70" s="136">
        <v>10297</v>
      </c>
      <c r="M70" s="137">
        <v>10297</v>
      </c>
      <c r="N70" s="137">
        <v>10077</v>
      </c>
      <c r="O70" s="138">
        <v>7120</v>
      </c>
      <c r="P70" s="138">
        <v>5871</v>
      </c>
      <c r="Q70" s="136">
        <f t="shared" si="46"/>
        <v>32907</v>
      </c>
      <c r="R70" s="139">
        <f t="shared" si="46"/>
        <v>32907</v>
      </c>
      <c r="S70" s="139">
        <f t="shared" si="46"/>
        <v>24452</v>
      </c>
      <c r="T70" s="139">
        <f t="shared" si="41"/>
        <v>15690</v>
      </c>
      <c r="U70" s="140">
        <f t="shared" si="46"/>
        <v>10487</v>
      </c>
      <c r="V70" s="141">
        <f t="shared" si="47"/>
        <v>69.78395061728395</v>
      </c>
      <c r="W70" s="137">
        <f t="shared" si="47"/>
        <v>69.78395061728395</v>
      </c>
      <c r="X70" s="137">
        <f t="shared" si="47"/>
        <v>26.62037037037037</v>
      </c>
      <c r="Y70" s="137">
        <f aca="true" t="shared" si="49" ref="Y70:Y75">IF(J70=0,0,J70/E70)</f>
        <v>37.099567099567096</v>
      </c>
      <c r="Z70" s="142">
        <f t="shared" si="43"/>
        <v>13.302593659942364</v>
      </c>
      <c r="AA70" s="141">
        <f t="shared" si="48"/>
        <v>31.780864197530864</v>
      </c>
      <c r="AB70" s="137">
        <f t="shared" si="48"/>
        <v>31.780864197530864</v>
      </c>
      <c r="AC70" s="137">
        <f t="shared" si="48"/>
        <v>18.66111111111111</v>
      </c>
      <c r="AD70" s="137">
        <f t="shared" si="44"/>
        <v>30.82251082251082</v>
      </c>
      <c r="AE70" s="142">
        <f t="shared" si="45"/>
        <v>16.919308357348704</v>
      </c>
    </row>
    <row r="71" spans="1:31" ht="12.75">
      <c r="A71" s="135" t="s">
        <v>72</v>
      </c>
      <c r="B71" s="136">
        <v>228</v>
      </c>
      <c r="C71" s="137">
        <v>228</v>
      </c>
      <c r="D71" s="144">
        <v>520</v>
      </c>
      <c r="E71" s="138">
        <v>212</v>
      </c>
      <c r="F71" s="138">
        <v>318</v>
      </c>
      <c r="G71" s="136">
        <v>5040</v>
      </c>
      <c r="H71" s="137">
        <v>5040</v>
      </c>
      <c r="I71" s="137">
        <v>8125</v>
      </c>
      <c r="J71" s="138">
        <v>3461</v>
      </c>
      <c r="K71" s="138">
        <v>1865</v>
      </c>
      <c r="L71" s="136">
        <v>2917</v>
      </c>
      <c r="M71" s="137">
        <v>2917</v>
      </c>
      <c r="N71" s="137">
        <v>9100</v>
      </c>
      <c r="O71" s="138">
        <v>2270</v>
      </c>
      <c r="P71" s="138">
        <v>1874</v>
      </c>
      <c r="Q71" s="136">
        <f t="shared" si="46"/>
        <v>7957</v>
      </c>
      <c r="R71" s="139">
        <f t="shared" si="46"/>
        <v>7957</v>
      </c>
      <c r="S71" s="139">
        <f t="shared" si="46"/>
        <v>17225</v>
      </c>
      <c r="T71" s="139">
        <f t="shared" si="41"/>
        <v>5731</v>
      </c>
      <c r="U71" s="140">
        <f t="shared" si="46"/>
        <v>3739</v>
      </c>
      <c r="V71" s="141">
        <f t="shared" si="47"/>
        <v>22.105263157894736</v>
      </c>
      <c r="W71" s="137">
        <f t="shared" si="47"/>
        <v>22.105263157894736</v>
      </c>
      <c r="X71" s="137">
        <f t="shared" si="47"/>
        <v>15.625</v>
      </c>
      <c r="Y71" s="137">
        <f t="shared" si="49"/>
        <v>16.32547169811321</v>
      </c>
      <c r="Z71" s="142">
        <f t="shared" si="43"/>
        <v>5.864779874213837</v>
      </c>
      <c r="AA71" s="141">
        <f t="shared" si="48"/>
        <v>12.793859649122806</v>
      </c>
      <c r="AB71" s="137">
        <f t="shared" si="48"/>
        <v>12.793859649122806</v>
      </c>
      <c r="AC71" s="137">
        <f t="shared" si="48"/>
        <v>17.5</v>
      </c>
      <c r="AD71" s="137">
        <f t="shared" si="44"/>
        <v>10.70754716981132</v>
      </c>
      <c r="AE71" s="142">
        <f t="shared" si="45"/>
        <v>5.8930817610062896</v>
      </c>
    </row>
    <row r="72" spans="1:31" ht="12.75">
      <c r="A72" s="135" t="s">
        <v>73</v>
      </c>
      <c r="B72" s="136">
        <v>127</v>
      </c>
      <c r="C72" s="137">
        <v>127</v>
      </c>
      <c r="D72" s="144">
        <v>191</v>
      </c>
      <c r="E72" s="138">
        <v>31</v>
      </c>
      <c r="F72" s="138">
        <v>47</v>
      </c>
      <c r="G72" s="136">
        <v>6463</v>
      </c>
      <c r="H72" s="137">
        <v>6463</v>
      </c>
      <c r="I72" s="137">
        <v>5525</v>
      </c>
      <c r="J72" s="138">
        <v>1305</v>
      </c>
      <c r="K72" s="138">
        <v>703</v>
      </c>
      <c r="L72" s="136">
        <v>1404</v>
      </c>
      <c r="M72" s="137">
        <v>1500</v>
      </c>
      <c r="N72" s="137">
        <v>4420</v>
      </c>
      <c r="O72" s="138">
        <v>640</v>
      </c>
      <c r="P72" s="138">
        <v>524</v>
      </c>
      <c r="Q72" s="136">
        <f t="shared" si="46"/>
        <v>7867</v>
      </c>
      <c r="R72" s="139">
        <f t="shared" si="46"/>
        <v>7963</v>
      </c>
      <c r="S72" s="139">
        <f t="shared" si="46"/>
        <v>9945</v>
      </c>
      <c r="T72" s="139">
        <f t="shared" si="41"/>
        <v>1945</v>
      </c>
      <c r="U72" s="140">
        <f t="shared" si="46"/>
        <v>1227</v>
      </c>
      <c r="V72" s="141">
        <f t="shared" si="47"/>
        <v>50.889763779527556</v>
      </c>
      <c r="W72" s="137">
        <f t="shared" si="47"/>
        <v>50.889763779527556</v>
      </c>
      <c r="X72" s="137">
        <f t="shared" si="47"/>
        <v>28.926701570680628</v>
      </c>
      <c r="Y72" s="137">
        <f t="shared" si="49"/>
        <v>42.096774193548384</v>
      </c>
      <c r="Z72" s="142">
        <f t="shared" si="43"/>
        <v>14.957446808510639</v>
      </c>
      <c r="AA72" s="141">
        <f t="shared" si="48"/>
        <v>11.05511811023622</v>
      </c>
      <c r="AB72" s="137">
        <f t="shared" si="48"/>
        <v>11.811023622047244</v>
      </c>
      <c r="AC72" s="137">
        <f t="shared" si="48"/>
        <v>23.141361256544503</v>
      </c>
      <c r="AD72" s="137">
        <f t="shared" si="44"/>
        <v>20.64516129032258</v>
      </c>
      <c r="AE72" s="142">
        <f t="shared" si="45"/>
        <v>11.148936170212766</v>
      </c>
    </row>
    <row r="73" spans="1:31" ht="12.75">
      <c r="A73" s="135" t="s">
        <v>74</v>
      </c>
      <c r="B73" s="136">
        <v>178</v>
      </c>
      <c r="C73" s="137">
        <v>178</v>
      </c>
      <c r="D73" s="144">
        <v>186</v>
      </c>
      <c r="E73" s="138">
        <v>40</v>
      </c>
      <c r="F73" s="138">
        <v>61</v>
      </c>
      <c r="G73" s="136">
        <v>6196</v>
      </c>
      <c r="H73" s="137">
        <v>6196</v>
      </c>
      <c r="I73" s="137">
        <v>6175</v>
      </c>
      <c r="J73" s="138">
        <v>1880</v>
      </c>
      <c r="K73" s="138">
        <v>1013</v>
      </c>
      <c r="L73" s="136">
        <v>5184</v>
      </c>
      <c r="M73" s="137">
        <v>5184</v>
      </c>
      <c r="N73" s="137">
        <v>5460</v>
      </c>
      <c r="O73" s="138">
        <v>1712</v>
      </c>
      <c r="P73" s="138">
        <v>1401</v>
      </c>
      <c r="Q73" s="136">
        <f t="shared" si="46"/>
        <v>11380</v>
      </c>
      <c r="R73" s="139">
        <f t="shared" si="46"/>
        <v>11380</v>
      </c>
      <c r="S73" s="139">
        <f t="shared" si="46"/>
        <v>11635</v>
      </c>
      <c r="T73" s="139">
        <f t="shared" si="41"/>
        <v>3592</v>
      </c>
      <c r="U73" s="140">
        <f t="shared" si="46"/>
        <v>2414</v>
      </c>
      <c r="V73" s="141">
        <f t="shared" si="47"/>
        <v>34.80898876404494</v>
      </c>
      <c r="W73" s="137">
        <f t="shared" si="47"/>
        <v>34.80898876404494</v>
      </c>
      <c r="X73" s="137">
        <f t="shared" si="47"/>
        <v>33.19892473118279</v>
      </c>
      <c r="Y73" s="137">
        <f t="shared" si="49"/>
        <v>47</v>
      </c>
      <c r="Z73" s="142">
        <f t="shared" si="43"/>
        <v>16.60655737704918</v>
      </c>
      <c r="AA73" s="141">
        <f t="shared" si="48"/>
        <v>29.123595505617978</v>
      </c>
      <c r="AB73" s="137">
        <f t="shared" si="48"/>
        <v>29.123595505617978</v>
      </c>
      <c r="AC73" s="137">
        <f t="shared" si="48"/>
        <v>29.35483870967742</v>
      </c>
      <c r="AD73" s="137">
        <f t="shared" si="44"/>
        <v>42.8</v>
      </c>
      <c r="AE73" s="142">
        <f t="shared" si="45"/>
        <v>22.9672131147541</v>
      </c>
    </row>
    <row r="74" spans="1:31" ht="12.75">
      <c r="A74" s="145" t="s">
        <v>75</v>
      </c>
      <c r="B74" s="146">
        <v>249</v>
      </c>
      <c r="C74" s="147">
        <v>144</v>
      </c>
      <c r="D74" s="147">
        <v>144</v>
      </c>
      <c r="E74" s="138">
        <v>121</v>
      </c>
      <c r="F74" s="138">
        <v>183</v>
      </c>
      <c r="G74" s="146">
        <v>17164</v>
      </c>
      <c r="H74" s="147">
        <v>11724</v>
      </c>
      <c r="I74" s="147">
        <v>7020</v>
      </c>
      <c r="J74" s="138">
        <v>12520</v>
      </c>
      <c r="K74" s="138">
        <v>7263</v>
      </c>
      <c r="L74" s="146">
        <v>14286</v>
      </c>
      <c r="M74" s="147">
        <v>11800</v>
      </c>
      <c r="N74" s="147">
        <v>6250</v>
      </c>
      <c r="O74" s="138">
        <v>9550</v>
      </c>
      <c r="P74" s="138">
        <v>7815</v>
      </c>
      <c r="Q74" s="146">
        <f t="shared" si="46"/>
        <v>31450</v>
      </c>
      <c r="R74" s="148">
        <f t="shared" si="46"/>
        <v>23524</v>
      </c>
      <c r="S74" s="148">
        <f t="shared" si="46"/>
        <v>13270</v>
      </c>
      <c r="T74" s="139">
        <f t="shared" si="41"/>
        <v>22070</v>
      </c>
      <c r="U74" s="149">
        <f t="shared" si="46"/>
        <v>15078</v>
      </c>
      <c r="V74" s="150">
        <f t="shared" si="47"/>
        <v>68.93172690763052</v>
      </c>
      <c r="W74" s="147">
        <f t="shared" si="47"/>
        <v>81.41666666666667</v>
      </c>
      <c r="X74" s="147">
        <f t="shared" si="47"/>
        <v>48.75</v>
      </c>
      <c r="Y74" s="147">
        <f t="shared" si="49"/>
        <v>103.47107438016529</v>
      </c>
      <c r="Z74" s="151">
        <f t="shared" si="43"/>
        <v>39.68852459016394</v>
      </c>
      <c r="AA74" s="150">
        <f t="shared" si="48"/>
        <v>57.373493975903614</v>
      </c>
      <c r="AB74" s="147">
        <f t="shared" si="48"/>
        <v>81.94444444444444</v>
      </c>
      <c r="AC74" s="147">
        <f t="shared" si="48"/>
        <v>43.40277777777778</v>
      </c>
      <c r="AD74" s="147">
        <f t="shared" si="44"/>
        <v>78.92561983471074</v>
      </c>
      <c r="AE74" s="151">
        <f t="shared" si="45"/>
        <v>42.704918032786885</v>
      </c>
    </row>
    <row r="75" spans="1:31" ht="12">
      <c r="A75" s="152" t="s">
        <v>18</v>
      </c>
      <c r="B75" s="153">
        <f>SUM(B63:B74)</f>
        <v>1859</v>
      </c>
      <c r="C75" s="154">
        <f aca="true" t="shared" si="50" ref="C75:U75">SUM(C63:C74)</f>
        <v>1754</v>
      </c>
      <c r="D75" s="154">
        <f t="shared" si="50"/>
        <v>3402</v>
      </c>
      <c r="E75" s="154">
        <f t="shared" si="50"/>
        <v>1160</v>
      </c>
      <c r="F75" s="155">
        <f t="shared" si="50"/>
        <v>1751</v>
      </c>
      <c r="G75" s="153">
        <f t="shared" si="50"/>
        <v>91574.36</v>
      </c>
      <c r="H75" s="154">
        <f t="shared" si="50"/>
        <v>86134.36</v>
      </c>
      <c r="I75" s="154">
        <f t="shared" si="50"/>
        <v>80402</v>
      </c>
      <c r="J75" s="154">
        <f t="shared" si="50"/>
        <v>56823</v>
      </c>
      <c r="K75" s="155">
        <f t="shared" si="50"/>
        <v>31613</v>
      </c>
      <c r="L75" s="153">
        <f t="shared" si="50"/>
        <v>64093.08</v>
      </c>
      <c r="M75" s="154">
        <f t="shared" si="50"/>
        <v>61703.08</v>
      </c>
      <c r="N75" s="154">
        <f t="shared" si="50"/>
        <v>67863</v>
      </c>
      <c r="O75" s="154">
        <f t="shared" si="50"/>
        <v>44593</v>
      </c>
      <c r="P75" s="155">
        <f t="shared" si="50"/>
        <v>36551</v>
      </c>
      <c r="Q75" s="153">
        <f t="shared" si="50"/>
        <v>155667.44</v>
      </c>
      <c r="R75" s="154">
        <f t="shared" si="50"/>
        <v>147837.44</v>
      </c>
      <c r="S75" s="154">
        <f t="shared" si="50"/>
        <v>148265</v>
      </c>
      <c r="T75" s="154">
        <f t="shared" si="50"/>
        <v>101416</v>
      </c>
      <c r="U75" s="155">
        <f t="shared" si="50"/>
        <v>68164</v>
      </c>
      <c r="V75" s="156">
        <f t="shared" si="47"/>
        <v>49.2600107584723</v>
      </c>
      <c r="W75" s="157">
        <f t="shared" si="47"/>
        <v>49.10738882554162</v>
      </c>
      <c r="X75" s="157">
        <f t="shared" si="47"/>
        <v>23.633744855967077</v>
      </c>
      <c r="Y75" s="157">
        <f t="shared" si="49"/>
        <v>48.985344827586204</v>
      </c>
      <c r="Z75" s="158">
        <f t="shared" si="43"/>
        <v>18.054254711593376</v>
      </c>
      <c r="AA75" s="156">
        <f t="shared" si="48"/>
        <v>34.47718128025821</v>
      </c>
      <c r="AB75" s="157">
        <f t="shared" si="48"/>
        <v>35.178494868871155</v>
      </c>
      <c r="AC75" s="157">
        <f t="shared" si="48"/>
        <v>19.947971781305114</v>
      </c>
      <c r="AD75" s="157">
        <f t="shared" si="44"/>
        <v>38.442241379310346</v>
      </c>
      <c r="AE75" s="158">
        <f t="shared" si="45"/>
        <v>20.87435750999429</v>
      </c>
    </row>
    <row r="76" spans="1:31" ht="12">
      <c r="A76" s="34" t="s">
        <v>76</v>
      </c>
      <c r="B76" s="35"/>
      <c r="C76" s="36"/>
      <c r="D76" s="36"/>
      <c r="E76" s="36"/>
      <c r="F76" s="39"/>
      <c r="G76" s="35"/>
      <c r="H76" s="36"/>
      <c r="I76" s="36"/>
      <c r="J76" s="36"/>
      <c r="K76" s="39"/>
      <c r="L76" s="35"/>
      <c r="M76" s="36"/>
      <c r="N76" s="36"/>
      <c r="O76" s="36"/>
      <c r="P76" s="39"/>
      <c r="Q76" s="35"/>
      <c r="R76" s="36"/>
      <c r="S76" s="36"/>
      <c r="T76" s="36"/>
      <c r="U76" s="39"/>
      <c r="V76" s="40"/>
      <c r="W76" s="41"/>
      <c r="X76" s="41"/>
      <c r="Y76" s="41"/>
      <c r="Z76" s="42"/>
      <c r="AA76" s="40"/>
      <c r="AB76" s="41"/>
      <c r="AC76" s="41"/>
      <c r="AD76" s="41"/>
      <c r="AE76" s="42"/>
    </row>
    <row r="77" spans="1:31" ht="12.75" customHeight="1">
      <c r="A77" s="159" t="s">
        <v>77</v>
      </c>
      <c r="B77" s="160">
        <v>415</v>
      </c>
      <c r="C77" s="161">
        <v>441</v>
      </c>
      <c r="D77" s="161">
        <v>468</v>
      </c>
      <c r="E77" s="161">
        <v>314</v>
      </c>
      <c r="F77" s="162">
        <v>402</v>
      </c>
      <c r="G77" s="160">
        <v>16033</v>
      </c>
      <c r="H77" s="161">
        <v>6796</v>
      </c>
      <c r="I77" s="161">
        <v>8565</v>
      </c>
      <c r="J77" s="163">
        <v>2903</v>
      </c>
      <c r="K77" s="164">
        <v>4017</v>
      </c>
      <c r="L77" s="160">
        <v>4792</v>
      </c>
      <c r="M77" s="161">
        <v>1901</v>
      </c>
      <c r="N77" s="161">
        <v>4683</v>
      </c>
      <c r="O77" s="163">
        <v>1046</v>
      </c>
      <c r="P77" s="164">
        <v>2792</v>
      </c>
      <c r="Q77" s="160">
        <f>G77+L77</f>
        <v>20825</v>
      </c>
      <c r="R77" s="163">
        <f>H77+M77</f>
        <v>8697</v>
      </c>
      <c r="S77" s="163">
        <f>I77+N77</f>
        <v>13248</v>
      </c>
      <c r="T77" s="163">
        <f>J77+O77</f>
        <v>3949</v>
      </c>
      <c r="U77" s="165">
        <f>K77+P77</f>
        <v>6809</v>
      </c>
      <c r="V77" s="166">
        <f>G77/B77</f>
        <v>38.63373493975904</v>
      </c>
      <c r="W77" s="167">
        <f>H77/C77</f>
        <v>15.410430839002268</v>
      </c>
      <c r="X77" s="167">
        <f>I77/D77</f>
        <v>18.30128205128205</v>
      </c>
      <c r="Y77" s="167">
        <f aca="true" t="shared" si="51" ref="Y77:Y94">IF(J77=0,0,J77/E77)</f>
        <v>9.245222929936306</v>
      </c>
      <c r="Z77" s="168">
        <f aca="true" t="shared" si="52" ref="Z77:Z94">IF(K77=0,0,K77/F77)</f>
        <v>9.992537313432836</v>
      </c>
      <c r="AA77" s="166">
        <f>L77/B77</f>
        <v>11.546987951807228</v>
      </c>
      <c r="AB77" s="167">
        <f>M77/C77</f>
        <v>4.3106575963718825</v>
      </c>
      <c r="AC77" s="167">
        <f>N77/D77</f>
        <v>10.006410256410257</v>
      </c>
      <c r="AD77" s="167">
        <f aca="true" t="shared" si="53" ref="AD77:AD94">IF(O77=0,0,O77/E77)</f>
        <v>3.3312101910828025</v>
      </c>
      <c r="AE77" s="168">
        <f aca="true" t="shared" si="54" ref="AE77:AE94">IF(P77=0,0,P77/F77)</f>
        <v>6.945273631840796</v>
      </c>
    </row>
    <row r="78" spans="1:31" ht="12">
      <c r="A78" s="159" t="s">
        <v>78</v>
      </c>
      <c r="B78" s="160">
        <v>17</v>
      </c>
      <c r="C78" s="161">
        <v>22</v>
      </c>
      <c r="D78" s="161">
        <v>67</v>
      </c>
      <c r="E78" s="161">
        <v>28</v>
      </c>
      <c r="F78" s="162">
        <v>42</v>
      </c>
      <c r="G78" s="160">
        <f>124+78</f>
        <v>202</v>
      </c>
      <c r="H78" s="161">
        <v>777</v>
      </c>
      <c r="I78" s="161">
        <v>1033</v>
      </c>
      <c r="J78" s="163">
        <v>411</v>
      </c>
      <c r="K78" s="164">
        <v>704</v>
      </c>
      <c r="L78" s="160">
        <f>49+60</f>
        <v>109</v>
      </c>
      <c r="M78" s="161">
        <v>98</v>
      </c>
      <c r="N78" s="161">
        <v>719</v>
      </c>
      <c r="O78" s="163">
        <v>123</v>
      </c>
      <c r="P78" s="164">
        <v>208</v>
      </c>
      <c r="Q78" s="160">
        <f aca="true" t="shared" si="55" ref="Q78:U93">G78+L78</f>
        <v>311</v>
      </c>
      <c r="R78" s="163">
        <f t="shared" si="55"/>
        <v>875</v>
      </c>
      <c r="S78" s="163">
        <f t="shared" si="55"/>
        <v>1752</v>
      </c>
      <c r="T78" s="163">
        <f t="shared" si="55"/>
        <v>534</v>
      </c>
      <c r="U78" s="165">
        <f t="shared" si="55"/>
        <v>912</v>
      </c>
      <c r="V78" s="166">
        <f aca="true" t="shared" si="56" ref="V78:X94">G78/B78</f>
        <v>11.882352941176471</v>
      </c>
      <c r="W78" s="167">
        <f t="shared" si="56"/>
        <v>35.31818181818182</v>
      </c>
      <c r="X78" s="167">
        <f t="shared" si="56"/>
        <v>15.417910447761194</v>
      </c>
      <c r="Y78" s="167">
        <f t="shared" si="51"/>
        <v>14.678571428571429</v>
      </c>
      <c r="Z78" s="168">
        <f t="shared" si="52"/>
        <v>16.761904761904763</v>
      </c>
      <c r="AA78" s="166">
        <f aca="true" t="shared" si="57" ref="AA78:AC94">L78/B78</f>
        <v>6.411764705882353</v>
      </c>
      <c r="AB78" s="167">
        <f t="shared" si="57"/>
        <v>4.454545454545454</v>
      </c>
      <c r="AC78" s="167">
        <f t="shared" si="57"/>
        <v>10.73134328358209</v>
      </c>
      <c r="AD78" s="167">
        <f t="shared" si="53"/>
        <v>4.392857142857143</v>
      </c>
      <c r="AE78" s="168">
        <f t="shared" si="54"/>
        <v>4.9523809523809526</v>
      </c>
    </row>
    <row r="79" spans="1:31" ht="12">
      <c r="A79" s="159" t="s">
        <v>79</v>
      </c>
      <c r="B79" s="160">
        <f>46+20</f>
        <v>66</v>
      </c>
      <c r="C79" s="161">
        <v>68</v>
      </c>
      <c r="D79" s="161">
        <v>46</v>
      </c>
      <c r="E79" s="161">
        <v>39</v>
      </c>
      <c r="F79" s="162">
        <v>79</v>
      </c>
      <c r="G79" s="160">
        <f>826+984</f>
        <v>1810</v>
      </c>
      <c r="H79" s="161">
        <v>1344</v>
      </c>
      <c r="I79" s="161">
        <v>733</v>
      </c>
      <c r="J79" s="163">
        <v>626</v>
      </c>
      <c r="K79" s="164">
        <v>1854</v>
      </c>
      <c r="L79" s="160">
        <f>191+984</f>
        <v>1175</v>
      </c>
      <c r="M79" s="161">
        <v>1260</v>
      </c>
      <c r="N79" s="161">
        <v>913</v>
      </c>
      <c r="O79" s="163">
        <v>384</v>
      </c>
      <c r="P79" s="164">
        <v>1188</v>
      </c>
      <c r="Q79" s="160">
        <f t="shared" si="55"/>
        <v>2985</v>
      </c>
      <c r="R79" s="163">
        <f t="shared" si="55"/>
        <v>2604</v>
      </c>
      <c r="S79" s="163">
        <f t="shared" si="55"/>
        <v>1646</v>
      </c>
      <c r="T79" s="163">
        <f t="shared" si="55"/>
        <v>1010</v>
      </c>
      <c r="U79" s="165">
        <f t="shared" si="55"/>
        <v>3042</v>
      </c>
      <c r="V79" s="166">
        <f t="shared" si="56"/>
        <v>27.424242424242426</v>
      </c>
      <c r="W79" s="167">
        <f t="shared" si="56"/>
        <v>19.764705882352942</v>
      </c>
      <c r="X79" s="167">
        <f t="shared" si="56"/>
        <v>15.934782608695652</v>
      </c>
      <c r="Y79" s="167">
        <f t="shared" si="51"/>
        <v>16.05128205128205</v>
      </c>
      <c r="Z79" s="168">
        <f t="shared" si="52"/>
        <v>23.468354430379748</v>
      </c>
      <c r="AA79" s="166">
        <f t="shared" si="57"/>
        <v>17.803030303030305</v>
      </c>
      <c r="AB79" s="167">
        <f t="shared" si="57"/>
        <v>18.529411764705884</v>
      </c>
      <c r="AC79" s="167">
        <f t="shared" si="57"/>
        <v>19.847826086956523</v>
      </c>
      <c r="AD79" s="167">
        <f t="shared" si="53"/>
        <v>9.846153846153847</v>
      </c>
      <c r="AE79" s="168">
        <f t="shared" si="54"/>
        <v>15.037974683544304</v>
      </c>
    </row>
    <row r="80" spans="1:31" ht="12">
      <c r="A80" s="159" t="s">
        <v>80</v>
      </c>
      <c r="B80" s="160">
        <f>147+13</f>
        <v>160</v>
      </c>
      <c r="C80" s="161">
        <v>147</v>
      </c>
      <c r="D80" s="161">
        <v>129</v>
      </c>
      <c r="E80" s="161">
        <v>113</v>
      </c>
      <c r="F80" s="162">
        <v>127</v>
      </c>
      <c r="G80" s="160">
        <f>608+420</f>
        <v>1028</v>
      </c>
      <c r="H80" s="161">
        <v>2142</v>
      </c>
      <c r="I80" s="161">
        <v>3264</v>
      </c>
      <c r="J80" s="163">
        <v>1132</v>
      </c>
      <c r="K80" s="164">
        <v>1552</v>
      </c>
      <c r="L80" s="160">
        <f>935+420</f>
        <v>1355</v>
      </c>
      <c r="M80" s="161">
        <v>1848</v>
      </c>
      <c r="N80" s="161">
        <v>3699</v>
      </c>
      <c r="O80" s="163">
        <v>1632</v>
      </c>
      <c r="P80" s="164">
        <v>870</v>
      </c>
      <c r="Q80" s="160">
        <f t="shared" si="55"/>
        <v>2383</v>
      </c>
      <c r="R80" s="163">
        <f t="shared" si="55"/>
        <v>3990</v>
      </c>
      <c r="S80" s="163">
        <f t="shared" si="55"/>
        <v>6963</v>
      </c>
      <c r="T80" s="163">
        <f t="shared" si="55"/>
        <v>2764</v>
      </c>
      <c r="U80" s="165">
        <f t="shared" si="55"/>
        <v>2422</v>
      </c>
      <c r="V80" s="166">
        <f t="shared" si="56"/>
        <v>6.425</v>
      </c>
      <c r="W80" s="167">
        <f t="shared" si="56"/>
        <v>14.571428571428571</v>
      </c>
      <c r="X80" s="167">
        <f t="shared" si="56"/>
        <v>25.302325581395348</v>
      </c>
      <c r="Y80" s="167">
        <f t="shared" si="51"/>
        <v>10.017699115044248</v>
      </c>
      <c r="Z80" s="168">
        <f t="shared" si="52"/>
        <v>12.220472440944881</v>
      </c>
      <c r="AA80" s="166">
        <f t="shared" si="57"/>
        <v>8.46875</v>
      </c>
      <c r="AB80" s="167">
        <f t="shared" si="57"/>
        <v>12.571428571428571</v>
      </c>
      <c r="AC80" s="167">
        <f t="shared" si="57"/>
        <v>28.674418604651162</v>
      </c>
      <c r="AD80" s="167">
        <f t="shared" si="53"/>
        <v>14.442477876106194</v>
      </c>
      <c r="AE80" s="168">
        <f t="shared" si="54"/>
        <v>6.850393700787402</v>
      </c>
    </row>
    <row r="81" spans="1:31" ht="12">
      <c r="A81" s="159" t="s">
        <v>81</v>
      </c>
      <c r="B81" s="160">
        <v>83</v>
      </c>
      <c r="C81" s="161">
        <v>86</v>
      </c>
      <c r="D81" s="161">
        <v>53</v>
      </c>
      <c r="E81" s="161">
        <v>141</v>
      </c>
      <c r="F81" s="162">
        <v>153</v>
      </c>
      <c r="G81" s="160">
        <v>911</v>
      </c>
      <c r="H81" s="161">
        <v>2303</v>
      </c>
      <c r="I81" s="161">
        <v>838</v>
      </c>
      <c r="J81" s="163">
        <v>2019</v>
      </c>
      <c r="K81" s="164">
        <v>2915</v>
      </c>
      <c r="L81" s="160">
        <v>151</v>
      </c>
      <c r="M81" s="161">
        <v>1056</v>
      </c>
      <c r="N81" s="161">
        <v>474</v>
      </c>
      <c r="O81" s="163">
        <v>1187</v>
      </c>
      <c r="P81" s="164">
        <v>2042</v>
      </c>
      <c r="Q81" s="160">
        <f t="shared" si="55"/>
        <v>1062</v>
      </c>
      <c r="R81" s="163">
        <f t="shared" si="55"/>
        <v>3359</v>
      </c>
      <c r="S81" s="163">
        <f t="shared" si="55"/>
        <v>1312</v>
      </c>
      <c r="T81" s="163">
        <f t="shared" si="55"/>
        <v>3206</v>
      </c>
      <c r="U81" s="165">
        <f t="shared" si="55"/>
        <v>4957</v>
      </c>
      <c r="V81" s="166">
        <f t="shared" si="56"/>
        <v>10.975903614457831</v>
      </c>
      <c r="W81" s="167">
        <f t="shared" si="56"/>
        <v>26.77906976744186</v>
      </c>
      <c r="X81" s="167">
        <f t="shared" si="56"/>
        <v>15.81132075471698</v>
      </c>
      <c r="Y81" s="167">
        <f t="shared" si="51"/>
        <v>14.319148936170214</v>
      </c>
      <c r="Z81" s="168">
        <f t="shared" si="52"/>
        <v>19.052287581699346</v>
      </c>
      <c r="AA81" s="166">
        <f t="shared" si="57"/>
        <v>1.819277108433735</v>
      </c>
      <c r="AB81" s="167">
        <f t="shared" si="57"/>
        <v>12.279069767441861</v>
      </c>
      <c r="AC81" s="167">
        <f t="shared" si="57"/>
        <v>8.943396226415095</v>
      </c>
      <c r="AD81" s="167">
        <f t="shared" si="53"/>
        <v>8.418439716312056</v>
      </c>
      <c r="AE81" s="168">
        <f t="shared" si="54"/>
        <v>13.34640522875817</v>
      </c>
    </row>
    <row r="82" spans="1:31" ht="12">
      <c r="A82" s="159" t="s">
        <v>82</v>
      </c>
      <c r="B82" s="160">
        <f>118+19</f>
        <v>137</v>
      </c>
      <c r="C82" s="161">
        <v>113</v>
      </c>
      <c r="D82" s="161">
        <v>34</v>
      </c>
      <c r="E82" s="161">
        <v>158</v>
      </c>
      <c r="F82" s="162">
        <v>147</v>
      </c>
      <c r="G82" s="160">
        <f>1664+756</f>
        <v>2420</v>
      </c>
      <c r="H82" s="161">
        <v>3581</v>
      </c>
      <c r="I82" s="161">
        <v>462</v>
      </c>
      <c r="J82" s="163">
        <v>2223</v>
      </c>
      <c r="K82" s="164">
        <v>1933</v>
      </c>
      <c r="L82" s="160">
        <f>228+756</f>
        <v>984</v>
      </c>
      <c r="M82" s="161">
        <v>1361</v>
      </c>
      <c r="N82" s="161">
        <v>242</v>
      </c>
      <c r="O82" s="163">
        <v>829</v>
      </c>
      <c r="P82" s="164">
        <v>1088</v>
      </c>
      <c r="Q82" s="160">
        <f t="shared" si="55"/>
        <v>3404</v>
      </c>
      <c r="R82" s="163">
        <f t="shared" si="55"/>
        <v>4942</v>
      </c>
      <c r="S82" s="163">
        <f t="shared" si="55"/>
        <v>704</v>
      </c>
      <c r="T82" s="163">
        <f t="shared" si="55"/>
        <v>3052</v>
      </c>
      <c r="U82" s="165">
        <f t="shared" si="55"/>
        <v>3021</v>
      </c>
      <c r="V82" s="166">
        <f t="shared" si="56"/>
        <v>17.664233576642335</v>
      </c>
      <c r="W82" s="167">
        <f t="shared" si="56"/>
        <v>31.690265486725664</v>
      </c>
      <c r="X82" s="167">
        <f t="shared" si="56"/>
        <v>13.588235294117647</v>
      </c>
      <c r="Y82" s="167">
        <f t="shared" si="51"/>
        <v>14.069620253164556</v>
      </c>
      <c r="Z82" s="168">
        <f t="shared" si="52"/>
        <v>13.149659863945578</v>
      </c>
      <c r="AA82" s="166">
        <f t="shared" si="57"/>
        <v>7.182481751824818</v>
      </c>
      <c r="AB82" s="167">
        <f t="shared" si="57"/>
        <v>12.044247787610619</v>
      </c>
      <c r="AC82" s="167">
        <f t="shared" si="57"/>
        <v>7.117647058823529</v>
      </c>
      <c r="AD82" s="167">
        <f t="shared" si="53"/>
        <v>5.246835443037975</v>
      </c>
      <c r="AE82" s="168">
        <f t="shared" si="54"/>
        <v>7.401360544217687</v>
      </c>
    </row>
    <row r="83" spans="1:31" ht="12">
      <c r="A83" s="159" t="s">
        <v>83</v>
      </c>
      <c r="B83" s="160">
        <v>17</v>
      </c>
      <c r="C83" s="161">
        <v>57</v>
      </c>
      <c r="D83" s="161">
        <v>64</v>
      </c>
      <c r="E83" s="161">
        <v>42</v>
      </c>
      <c r="F83" s="162">
        <v>83</v>
      </c>
      <c r="G83" s="160">
        <v>135</v>
      </c>
      <c r="H83" s="161">
        <v>1579</v>
      </c>
      <c r="I83" s="161">
        <v>1567</v>
      </c>
      <c r="J83" s="163">
        <v>491</v>
      </c>
      <c r="K83" s="164">
        <v>1488</v>
      </c>
      <c r="L83" s="160">
        <v>54</v>
      </c>
      <c r="M83" s="161">
        <v>813</v>
      </c>
      <c r="N83" s="161">
        <v>819</v>
      </c>
      <c r="O83" s="163">
        <v>138</v>
      </c>
      <c r="P83" s="164">
        <v>1039</v>
      </c>
      <c r="Q83" s="160">
        <f t="shared" si="55"/>
        <v>189</v>
      </c>
      <c r="R83" s="163">
        <f t="shared" si="55"/>
        <v>2392</v>
      </c>
      <c r="S83" s="163">
        <f t="shared" si="55"/>
        <v>2386</v>
      </c>
      <c r="T83" s="163">
        <f t="shared" si="55"/>
        <v>629</v>
      </c>
      <c r="U83" s="165">
        <f t="shared" si="55"/>
        <v>2527</v>
      </c>
      <c r="V83" s="166">
        <f t="shared" si="56"/>
        <v>7.9411764705882355</v>
      </c>
      <c r="W83" s="167">
        <f t="shared" si="56"/>
        <v>27.70175438596491</v>
      </c>
      <c r="X83" s="167">
        <f t="shared" si="56"/>
        <v>24.484375</v>
      </c>
      <c r="Y83" s="167">
        <f t="shared" si="51"/>
        <v>11.69047619047619</v>
      </c>
      <c r="Z83" s="168">
        <f t="shared" si="52"/>
        <v>17.927710843373493</v>
      </c>
      <c r="AA83" s="166">
        <f t="shared" si="57"/>
        <v>3.176470588235294</v>
      </c>
      <c r="AB83" s="167">
        <f t="shared" si="57"/>
        <v>14.263157894736842</v>
      </c>
      <c r="AC83" s="167">
        <f t="shared" si="57"/>
        <v>12.796875</v>
      </c>
      <c r="AD83" s="167">
        <f t="shared" si="53"/>
        <v>3.2857142857142856</v>
      </c>
      <c r="AE83" s="168">
        <f t="shared" si="54"/>
        <v>12.518072289156626</v>
      </c>
    </row>
    <row r="84" spans="1:31" ht="12">
      <c r="A84" s="159" t="s">
        <v>84</v>
      </c>
      <c r="B84" s="160">
        <v>97</v>
      </c>
      <c r="C84" s="161">
        <v>282</v>
      </c>
      <c r="D84" s="161">
        <v>374</v>
      </c>
      <c r="E84" s="161">
        <v>118</v>
      </c>
      <c r="F84" s="162">
        <v>192</v>
      </c>
      <c r="G84" s="160">
        <v>4476</v>
      </c>
      <c r="H84" s="161">
        <v>9268</v>
      </c>
      <c r="I84" s="161">
        <v>4131</v>
      </c>
      <c r="J84" s="163">
        <v>1236</v>
      </c>
      <c r="K84" s="164">
        <v>1199</v>
      </c>
      <c r="L84" s="160">
        <v>1040</v>
      </c>
      <c r="M84" s="161">
        <v>5680</v>
      </c>
      <c r="N84" s="161">
        <v>1532</v>
      </c>
      <c r="O84" s="163">
        <v>270</v>
      </c>
      <c r="P84" s="164">
        <v>1071</v>
      </c>
      <c r="Q84" s="160">
        <f t="shared" si="55"/>
        <v>5516</v>
      </c>
      <c r="R84" s="163">
        <f t="shared" si="55"/>
        <v>14948</v>
      </c>
      <c r="S84" s="163">
        <f t="shared" si="55"/>
        <v>5663</v>
      </c>
      <c r="T84" s="163">
        <f t="shared" si="55"/>
        <v>1506</v>
      </c>
      <c r="U84" s="165">
        <f t="shared" si="55"/>
        <v>2270</v>
      </c>
      <c r="V84" s="166">
        <f t="shared" si="56"/>
        <v>46.144329896907216</v>
      </c>
      <c r="W84" s="167">
        <f t="shared" si="56"/>
        <v>32.86524822695036</v>
      </c>
      <c r="X84" s="167">
        <f t="shared" si="56"/>
        <v>11.045454545454545</v>
      </c>
      <c r="Y84" s="167">
        <f t="shared" si="51"/>
        <v>10.474576271186441</v>
      </c>
      <c r="Z84" s="168">
        <f t="shared" si="52"/>
        <v>6.244791666666667</v>
      </c>
      <c r="AA84" s="166">
        <f t="shared" si="57"/>
        <v>10.721649484536082</v>
      </c>
      <c r="AB84" s="167">
        <f t="shared" si="57"/>
        <v>20.141843971631207</v>
      </c>
      <c r="AC84" s="167">
        <f t="shared" si="57"/>
        <v>4.096256684491979</v>
      </c>
      <c r="AD84" s="167">
        <f t="shared" si="53"/>
        <v>2.288135593220339</v>
      </c>
      <c r="AE84" s="168">
        <f t="shared" si="54"/>
        <v>5.578125</v>
      </c>
    </row>
    <row r="85" spans="1:31" ht="12">
      <c r="A85" s="159" t="s">
        <v>85</v>
      </c>
      <c r="B85" s="160">
        <v>66</v>
      </c>
      <c r="C85" s="161">
        <v>39</v>
      </c>
      <c r="D85" s="161">
        <v>362</v>
      </c>
      <c r="E85" s="161">
        <v>367</v>
      </c>
      <c r="F85" s="162">
        <v>102</v>
      </c>
      <c r="G85" s="160">
        <v>1428</v>
      </c>
      <c r="H85" s="161">
        <v>3488.5</v>
      </c>
      <c r="I85" s="161">
        <v>1210.5</v>
      </c>
      <c r="J85" s="163">
        <v>625</v>
      </c>
      <c r="K85" s="164">
        <v>1892</v>
      </c>
      <c r="L85" s="160">
        <v>1074</v>
      </c>
      <c r="M85" s="161">
        <v>2665</v>
      </c>
      <c r="N85" s="161">
        <v>879</v>
      </c>
      <c r="O85" s="163">
        <v>842</v>
      </c>
      <c r="P85" s="164">
        <v>1783</v>
      </c>
      <c r="Q85" s="160">
        <f t="shared" si="55"/>
        <v>2502</v>
      </c>
      <c r="R85" s="163">
        <f t="shared" si="55"/>
        <v>6153.5</v>
      </c>
      <c r="S85" s="163">
        <f t="shared" si="55"/>
        <v>2089.5</v>
      </c>
      <c r="T85" s="163">
        <f t="shared" si="55"/>
        <v>1467</v>
      </c>
      <c r="U85" s="165">
        <f t="shared" si="55"/>
        <v>3675</v>
      </c>
      <c r="V85" s="166">
        <f t="shared" si="56"/>
        <v>21.636363636363637</v>
      </c>
      <c r="W85" s="167">
        <f t="shared" si="56"/>
        <v>89.44871794871794</v>
      </c>
      <c r="X85" s="167">
        <f t="shared" si="56"/>
        <v>3.3439226519337018</v>
      </c>
      <c r="Y85" s="167">
        <f t="shared" si="51"/>
        <v>1.7029972752043596</v>
      </c>
      <c r="Z85" s="168">
        <f t="shared" si="52"/>
        <v>18.54901960784314</v>
      </c>
      <c r="AA85" s="166">
        <f t="shared" si="57"/>
        <v>16.272727272727273</v>
      </c>
      <c r="AB85" s="167">
        <f t="shared" si="57"/>
        <v>68.33333333333333</v>
      </c>
      <c r="AC85" s="167">
        <f t="shared" si="57"/>
        <v>2.4281767955801103</v>
      </c>
      <c r="AD85" s="167">
        <f t="shared" si="53"/>
        <v>2.2942779291553133</v>
      </c>
      <c r="AE85" s="168">
        <f t="shared" si="54"/>
        <v>17.480392156862745</v>
      </c>
    </row>
    <row r="86" spans="1:31" ht="12">
      <c r="A86" s="159" t="s">
        <v>86</v>
      </c>
      <c r="B86" s="160">
        <v>81</v>
      </c>
      <c r="C86" s="161">
        <v>67</v>
      </c>
      <c r="D86" s="161">
        <v>0</v>
      </c>
      <c r="E86" s="161">
        <v>0</v>
      </c>
      <c r="F86" s="169">
        <v>0</v>
      </c>
      <c r="G86" s="160">
        <v>0</v>
      </c>
      <c r="H86" s="161">
        <v>0</v>
      </c>
      <c r="I86" s="161">
        <v>0</v>
      </c>
      <c r="J86" s="163">
        <v>0</v>
      </c>
      <c r="K86" s="169">
        <v>0</v>
      </c>
      <c r="L86" s="160">
        <v>903</v>
      </c>
      <c r="M86" s="161">
        <v>1486</v>
      </c>
      <c r="N86" s="161">
        <v>0</v>
      </c>
      <c r="O86" s="163">
        <v>0</v>
      </c>
      <c r="P86" s="169">
        <v>0</v>
      </c>
      <c r="Q86" s="160">
        <f t="shared" si="55"/>
        <v>903</v>
      </c>
      <c r="R86" s="163">
        <f t="shared" si="55"/>
        <v>1486</v>
      </c>
      <c r="S86" s="163">
        <f t="shared" si="55"/>
        <v>0</v>
      </c>
      <c r="T86" s="163">
        <f t="shared" si="55"/>
        <v>0</v>
      </c>
      <c r="U86" s="165">
        <f t="shared" si="55"/>
        <v>0</v>
      </c>
      <c r="V86" s="166">
        <f t="shared" si="56"/>
        <v>0</v>
      </c>
      <c r="W86" s="167">
        <f t="shared" si="56"/>
        <v>0</v>
      </c>
      <c r="X86" s="167">
        <f>IF(I86=0,0,I86/D86)</f>
        <v>0</v>
      </c>
      <c r="Y86" s="167">
        <f t="shared" si="51"/>
        <v>0</v>
      </c>
      <c r="Z86" s="168">
        <f t="shared" si="52"/>
        <v>0</v>
      </c>
      <c r="AA86" s="166">
        <f t="shared" si="57"/>
        <v>11.148148148148149</v>
      </c>
      <c r="AB86" s="167">
        <f t="shared" si="57"/>
        <v>22.17910447761194</v>
      </c>
      <c r="AC86" s="167">
        <f>IF(N86=0,0,N86/D86)</f>
        <v>0</v>
      </c>
      <c r="AD86" s="167">
        <f t="shared" si="53"/>
        <v>0</v>
      </c>
      <c r="AE86" s="168">
        <f t="shared" si="54"/>
        <v>0</v>
      </c>
    </row>
    <row r="87" spans="1:31" ht="12">
      <c r="A87" s="159" t="s">
        <v>87</v>
      </c>
      <c r="B87" s="160">
        <v>0</v>
      </c>
      <c r="C87" s="161">
        <v>0</v>
      </c>
      <c r="D87" s="161">
        <v>0</v>
      </c>
      <c r="E87" s="161">
        <v>0</v>
      </c>
      <c r="F87" s="169">
        <v>0</v>
      </c>
      <c r="G87" s="160">
        <v>0</v>
      </c>
      <c r="H87" s="161">
        <v>0</v>
      </c>
      <c r="I87" s="161">
        <v>0</v>
      </c>
      <c r="J87" s="163">
        <v>0</v>
      </c>
      <c r="K87" s="169">
        <v>0</v>
      </c>
      <c r="L87" s="160">
        <v>0</v>
      </c>
      <c r="M87" s="161">
        <v>0</v>
      </c>
      <c r="N87" s="161">
        <v>0</v>
      </c>
      <c r="O87" s="163">
        <v>0</v>
      </c>
      <c r="P87" s="169">
        <v>0</v>
      </c>
      <c r="Q87" s="160">
        <f t="shared" si="55"/>
        <v>0</v>
      </c>
      <c r="R87" s="163">
        <f t="shared" si="55"/>
        <v>0</v>
      </c>
      <c r="S87" s="163">
        <f t="shared" si="55"/>
        <v>0</v>
      </c>
      <c r="T87" s="163">
        <f t="shared" si="55"/>
        <v>0</v>
      </c>
      <c r="U87" s="165">
        <f t="shared" si="55"/>
        <v>0</v>
      </c>
      <c r="V87" s="167">
        <f>IF(G87=0,0,G87/B87)</f>
        <v>0</v>
      </c>
      <c r="W87" s="167">
        <f>IF(H87=0,0,H87/C87)</f>
        <v>0</v>
      </c>
      <c r="X87" s="167">
        <f>IF(I87=0,0,I87/D87)</f>
        <v>0</v>
      </c>
      <c r="Y87" s="167">
        <f t="shared" si="51"/>
        <v>0</v>
      </c>
      <c r="Z87" s="168">
        <f t="shared" si="52"/>
        <v>0</v>
      </c>
      <c r="AA87" s="166">
        <f>IF(L87=0,0,L87/B87)</f>
        <v>0</v>
      </c>
      <c r="AB87" s="167">
        <f>IF(M87=0,0,M87/C87)</f>
        <v>0</v>
      </c>
      <c r="AC87" s="167">
        <f>IF(N87=0,0,N87/D87)</f>
        <v>0</v>
      </c>
      <c r="AD87" s="167">
        <f t="shared" si="53"/>
        <v>0</v>
      </c>
      <c r="AE87" s="168">
        <f t="shared" si="54"/>
        <v>0</v>
      </c>
    </row>
    <row r="88" spans="1:31" ht="12">
      <c r="A88" s="159" t="s">
        <v>88</v>
      </c>
      <c r="B88" s="160">
        <v>86</v>
      </c>
      <c r="C88" s="161">
        <v>37</v>
      </c>
      <c r="D88" s="161">
        <v>170</v>
      </c>
      <c r="E88" s="161">
        <v>169</v>
      </c>
      <c r="F88" s="162">
        <v>99</v>
      </c>
      <c r="G88" s="160">
        <v>731</v>
      </c>
      <c r="H88" s="161">
        <v>108</v>
      </c>
      <c r="I88" s="161">
        <v>1712</v>
      </c>
      <c r="J88" s="163">
        <v>784</v>
      </c>
      <c r="K88" s="164">
        <v>3488</v>
      </c>
      <c r="L88" s="160">
        <v>1088</v>
      </c>
      <c r="M88" s="161">
        <v>215</v>
      </c>
      <c r="N88" s="161">
        <v>3205</v>
      </c>
      <c r="O88" s="163">
        <v>1780</v>
      </c>
      <c r="P88" s="164">
        <v>1604</v>
      </c>
      <c r="Q88" s="160">
        <f t="shared" si="55"/>
        <v>1819</v>
      </c>
      <c r="R88" s="163">
        <f t="shared" si="55"/>
        <v>323</v>
      </c>
      <c r="S88" s="163">
        <f t="shared" si="55"/>
        <v>4917</v>
      </c>
      <c r="T88" s="163">
        <f t="shared" si="55"/>
        <v>2564</v>
      </c>
      <c r="U88" s="165">
        <f t="shared" si="55"/>
        <v>5092</v>
      </c>
      <c r="V88" s="166">
        <f t="shared" si="56"/>
        <v>8.5</v>
      </c>
      <c r="W88" s="167">
        <f t="shared" si="56"/>
        <v>2.918918918918919</v>
      </c>
      <c r="X88" s="167">
        <f t="shared" si="56"/>
        <v>10.070588235294117</v>
      </c>
      <c r="Y88" s="167">
        <f t="shared" si="51"/>
        <v>4.6390532544378695</v>
      </c>
      <c r="Z88" s="168">
        <f t="shared" si="52"/>
        <v>35.23232323232323</v>
      </c>
      <c r="AA88" s="166">
        <f t="shared" si="57"/>
        <v>12.651162790697674</v>
      </c>
      <c r="AB88" s="167">
        <f t="shared" si="57"/>
        <v>5.8108108108108105</v>
      </c>
      <c r="AC88" s="167">
        <f t="shared" si="57"/>
        <v>18.852941176470587</v>
      </c>
      <c r="AD88" s="167">
        <f t="shared" si="53"/>
        <v>10.532544378698224</v>
      </c>
      <c r="AE88" s="168">
        <f t="shared" si="54"/>
        <v>16.2020202020202</v>
      </c>
    </row>
    <row r="89" spans="1:31" ht="12">
      <c r="A89" s="159" t="s">
        <v>89</v>
      </c>
      <c r="B89" s="160">
        <v>68</v>
      </c>
      <c r="C89" s="161">
        <v>243</v>
      </c>
      <c r="D89" s="161">
        <v>246</v>
      </c>
      <c r="E89" s="161">
        <v>214</v>
      </c>
      <c r="F89" s="162">
        <v>90</v>
      </c>
      <c r="G89" s="160">
        <v>834</v>
      </c>
      <c r="H89" s="161">
        <v>8114</v>
      </c>
      <c r="I89" s="161">
        <v>8642</v>
      </c>
      <c r="J89" s="163">
        <v>4946</v>
      </c>
      <c r="K89" s="164">
        <v>2049</v>
      </c>
      <c r="L89" s="160">
        <v>1088</v>
      </c>
      <c r="M89" s="161">
        <v>7796</v>
      </c>
      <c r="N89" s="161">
        <v>7650</v>
      </c>
      <c r="O89" s="163">
        <v>4046</v>
      </c>
      <c r="P89" s="164">
        <v>1590</v>
      </c>
      <c r="Q89" s="160">
        <f t="shared" si="55"/>
        <v>1922</v>
      </c>
      <c r="R89" s="163">
        <f t="shared" si="55"/>
        <v>15910</v>
      </c>
      <c r="S89" s="163">
        <f t="shared" si="55"/>
        <v>16292</v>
      </c>
      <c r="T89" s="163">
        <f t="shared" si="55"/>
        <v>8992</v>
      </c>
      <c r="U89" s="165">
        <f t="shared" si="55"/>
        <v>3639</v>
      </c>
      <c r="V89" s="166">
        <f t="shared" si="56"/>
        <v>12.264705882352942</v>
      </c>
      <c r="W89" s="167">
        <f t="shared" si="56"/>
        <v>33.390946502057616</v>
      </c>
      <c r="X89" s="167">
        <f t="shared" si="56"/>
        <v>35.13008130081301</v>
      </c>
      <c r="Y89" s="167">
        <f t="shared" si="51"/>
        <v>23.11214953271028</v>
      </c>
      <c r="Z89" s="168">
        <f t="shared" si="52"/>
        <v>22.766666666666666</v>
      </c>
      <c r="AA89" s="166">
        <f t="shared" si="57"/>
        <v>16</v>
      </c>
      <c r="AB89" s="167">
        <f t="shared" si="57"/>
        <v>32.08230452674897</v>
      </c>
      <c r="AC89" s="167">
        <f t="shared" si="57"/>
        <v>31.097560975609756</v>
      </c>
      <c r="AD89" s="167">
        <f t="shared" si="53"/>
        <v>18.906542056074766</v>
      </c>
      <c r="AE89" s="168">
        <f t="shared" si="54"/>
        <v>17.666666666666668</v>
      </c>
    </row>
    <row r="90" spans="1:31" ht="12">
      <c r="A90" s="159" t="s">
        <v>90</v>
      </c>
      <c r="B90" s="160">
        <v>49</v>
      </c>
      <c r="C90" s="161">
        <v>305</v>
      </c>
      <c r="D90" s="161">
        <v>159</v>
      </c>
      <c r="E90" s="161">
        <v>305</v>
      </c>
      <c r="F90" s="162">
        <v>127</v>
      </c>
      <c r="G90" s="160">
        <v>548</v>
      </c>
      <c r="H90" s="161">
        <v>1687.5</v>
      </c>
      <c r="I90" s="161">
        <v>3596.5</v>
      </c>
      <c r="J90" s="163">
        <v>1364</v>
      </c>
      <c r="K90" s="164">
        <v>789</v>
      </c>
      <c r="L90" s="160">
        <v>2096</v>
      </c>
      <c r="M90" s="161">
        <v>6532.75</v>
      </c>
      <c r="N90" s="161">
        <v>1995.25</v>
      </c>
      <c r="O90" s="163">
        <v>4434</v>
      </c>
      <c r="P90" s="164">
        <v>2030</v>
      </c>
      <c r="Q90" s="160">
        <f t="shared" si="55"/>
        <v>2644</v>
      </c>
      <c r="R90" s="163">
        <f t="shared" si="55"/>
        <v>8220.25</v>
      </c>
      <c r="S90" s="163">
        <f t="shared" si="55"/>
        <v>5591.75</v>
      </c>
      <c r="T90" s="163">
        <f t="shared" si="55"/>
        <v>5798</v>
      </c>
      <c r="U90" s="165">
        <f t="shared" si="55"/>
        <v>2819</v>
      </c>
      <c r="V90" s="166">
        <f t="shared" si="56"/>
        <v>11.183673469387756</v>
      </c>
      <c r="W90" s="167">
        <f t="shared" si="56"/>
        <v>5.532786885245901</v>
      </c>
      <c r="X90" s="167">
        <f t="shared" si="56"/>
        <v>22.61949685534591</v>
      </c>
      <c r="Y90" s="167">
        <f t="shared" si="51"/>
        <v>4.472131147540984</v>
      </c>
      <c r="Z90" s="168">
        <f t="shared" si="52"/>
        <v>6.21259842519685</v>
      </c>
      <c r="AA90" s="166">
        <f t="shared" si="57"/>
        <v>42.775510204081634</v>
      </c>
      <c r="AB90" s="167">
        <f t="shared" si="57"/>
        <v>21.418852459016392</v>
      </c>
      <c r="AC90" s="167">
        <f t="shared" si="57"/>
        <v>12.54874213836478</v>
      </c>
      <c r="AD90" s="167">
        <f t="shared" si="53"/>
        <v>14.537704918032787</v>
      </c>
      <c r="AE90" s="168">
        <f t="shared" si="54"/>
        <v>15.984251968503937</v>
      </c>
    </row>
    <row r="91" spans="1:31" ht="12">
      <c r="A91" s="159" t="s">
        <v>91</v>
      </c>
      <c r="B91" s="160">
        <v>114</v>
      </c>
      <c r="C91" s="161">
        <v>103</v>
      </c>
      <c r="D91" s="161">
        <v>370</v>
      </c>
      <c r="E91" s="161">
        <v>0</v>
      </c>
      <c r="F91" s="169">
        <v>0</v>
      </c>
      <c r="G91" s="160">
        <v>3300</v>
      </c>
      <c r="H91" s="161">
        <v>11009</v>
      </c>
      <c r="I91" s="161">
        <v>3608</v>
      </c>
      <c r="J91" s="163">
        <v>0</v>
      </c>
      <c r="K91" s="169">
        <v>0</v>
      </c>
      <c r="L91" s="160">
        <v>3860</v>
      </c>
      <c r="M91" s="161">
        <v>10506</v>
      </c>
      <c r="N91" s="161">
        <v>4120</v>
      </c>
      <c r="O91" s="163">
        <v>0</v>
      </c>
      <c r="P91" s="169">
        <v>0</v>
      </c>
      <c r="Q91" s="160">
        <f t="shared" si="55"/>
        <v>7160</v>
      </c>
      <c r="R91" s="163">
        <f t="shared" si="55"/>
        <v>21515</v>
      </c>
      <c r="S91" s="163">
        <f t="shared" si="55"/>
        <v>7728</v>
      </c>
      <c r="T91" s="163">
        <f t="shared" si="55"/>
        <v>0</v>
      </c>
      <c r="U91" s="165">
        <f t="shared" si="55"/>
        <v>0</v>
      </c>
      <c r="V91" s="166">
        <f t="shared" si="56"/>
        <v>28.94736842105263</v>
      </c>
      <c r="W91" s="167">
        <f t="shared" si="56"/>
        <v>106.88349514563107</v>
      </c>
      <c r="X91" s="167">
        <f t="shared" si="56"/>
        <v>9.751351351351351</v>
      </c>
      <c r="Y91" s="167">
        <f t="shared" si="51"/>
        <v>0</v>
      </c>
      <c r="Z91" s="168">
        <f t="shared" si="52"/>
        <v>0</v>
      </c>
      <c r="AA91" s="166">
        <f t="shared" si="57"/>
        <v>33.85964912280702</v>
      </c>
      <c r="AB91" s="167">
        <f t="shared" si="57"/>
        <v>102</v>
      </c>
      <c r="AC91" s="167">
        <f t="shared" si="57"/>
        <v>11.135135135135135</v>
      </c>
      <c r="AD91" s="167">
        <f t="shared" si="53"/>
        <v>0</v>
      </c>
      <c r="AE91" s="168">
        <f t="shared" si="54"/>
        <v>0</v>
      </c>
    </row>
    <row r="92" spans="1:31" ht="12">
      <c r="A92" s="159" t="s">
        <v>92</v>
      </c>
      <c r="B92" s="160">
        <v>71</v>
      </c>
      <c r="C92" s="161">
        <v>50</v>
      </c>
      <c r="D92" s="161">
        <v>35</v>
      </c>
      <c r="E92" s="161">
        <v>0</v>
      </c>
      <c r="F92" s="169">
        <v>0</v>
      </c>
      <c r="G92" s="160">
        <v>1984</v>
      </c>
      <c r="H92" s="161">
        <v>852</v>
      </c>
      <c r="I92" s="161">
        <v>742</v>
      </c>
      <c r="J92" s="163">
        <v>0</v>
      </c>
      <c r="K92" s="169">
        <v>0</v>
      </c>
      <c r="L92" s="160">
        <v>349</v>
      </c>
      <c r="M92" s="161">
        <v>1334</v>
      </c>
      <c r="N92" s="161">
        <v>2224</v>
      </c>
      <c r="O92" s="163">
        <v>0</v>
      </c>
      <c r="P92" s="169">
        <v>0</v>
      </c>
      <c r="Q92" s="160">
        <f t="shared" si="55"/>
        <v>2333</v>
      </c>
      <c r="R92" s="163">
        <f t="shared" si="55"/>
        <v>2186</v>
      </c>
      <c r="S92" s="163">
        <f t="shared" si="55"/>
        <v>2966</v>
      </c>
      <c r="T92" s="163">
        <f t="shared" si="55"/>
        <v>0</v>
      </c>
      <c r="U92" s="165">
        <f t="shared" si="55"/>
        <v>0</v>
      </c>
      <c r="V92" s="166">
        <f t="shared" si="56"/>
        <v>27.943661971830984</v>
      </c>
      <c r="W92" s="167">
        <f t="shared" si="56"/>
        <v>17.04</v>
      </c>
      <c r="X92" s="167">
        <f t="shared" si="56"/>
        <v>21.2</v>
      </c>
      <c r="Y92" s="167">
        <f t="shared" si="51"/>
        <v>0</v>
      </c>
      <c r="Z92" s="168">
        <f t="shared" si="52"/>
        <v>0</v>
      </c>
      <c r="AA92" s="166">
        <f t="shared" si="57"/>
        <v>4.915492957746479</v>
      </c>
      <c r="AB92" s="167">
        <f t="shared" si="57"/>
        <v>26.68</v>
      </c>
      <c r="AC92" s="167">
        <f t="shared" si="57"/>
        <v>63.542857142857144</v>
      </c>
      <c r="AD92" s="167">
        <f t="shared" si="53"/>
        <v>0</v>
      </c>
      <c r="AE92" s="168">
        <f t="shared" si="54"/>
        <v>0</v>
      </c>
    </row>
    <row r="93" spans="1:31" ht="12">
      <c r="A93" s="170" t="s">
        <v>93</v>
      </c>
      <c r="B93" s="171">
        <v>67</v>
      </c>
      <c r="C93" s="172">
        <v>109</v>
      </c>
      <c r="D93" s="172">
        <v>87</v>
      </c>
      <c r="E93" s="172">
        <v>213</v>
      </c>
      <c r="F93" s="173">
        <v>101</v>
      </c>
      <c r="G93" s="171">
        <v>1274</v>
      </c>
      <c r="H93" s="172">
        <v>3442</v>
      </c>
      <c r="I93" s="172">
        <v>2950</v>
      </c>
      <c r="J93" s="174">
        <v>648</v>
      </c>
      <c r="K93" s="175">
        <v>1344</v>
      </c>
      <c r="L93" s="171">
        <v>2441</v>
      </c>
      <c r="M93" s="172">
        <v>5061</v>
      </c>
      <c r="N93" s="172">
        <v>3888</v>
      </c>
      <c r="O93" s="174">
        <v>2970</v>
      </c>
      <c r="P93" s="175">
        <v>2457</v>
      </c>
      <c r="Q93" s="171">
        <f t="shared" si="55"/>
        <v>3715</v>
      </c>
      <c r="R93" s="174">
        <f t="shared" si="55"/>
        <v>8503</v>
      </c>
      <c r="S93" s="174">
        <f t="shared" si="55"/>
        <v>6838</v>
      </c>
      <c r="T93" s="174">
        <f t="shared" si="55"/>
        <v>3618</v>
      </c>
      <c r="U93" s="176">
        <f t="shared" si="55"/>
        <v>3801</v>
      </c>
      <c r="V93" s="177">
        <f t="shared" si="56"/>
        <v>19.01492537313433</v>
      </c>
      <c r="W93" s="178">
        <f t="shared" si="56"/>
        <v>31.577981651376145</v>
      </c>
      <c r="X93" s="178">
        <f t="shared" si="56"/>
        <v>33.9080459770115</v>
      </c>
      <c r="Y93" s="178">
        <f t="shared" si="51"/>
        <v>3.0422535211267605</v>
      </c>
      <c r="Z93" s="179">
        <f t="shared" si="52"/>
        <v>13.306930693069306</v>
      </c>
      <c r="AA93" s="177">
        <f t="shared" si="57"/>
        <v>36.43283582089552</v>
      </c>
      <c r="AB93" s="178">
        <f t="shared" si="57"/>
        <v>46.43119266055046</v>
      </c>
      <c r="AC93" s="178">
        <f t="shared" si="57"/>
        <v>44.689655172413794</v>
      </c>
      <c r="AD93" s="178">
        <f t="shared" si="53"/>
        <v>13.943661971830986</v>
      </c>
      <c r="AE93" s="179">
        <f t="shared" si="54"/>
        <v>24.326732673267326</v>
      </c>
    </row>
    <row r="94" spans="1:31" ht="12">
      <c r="A94" s="180" t="s">
        <v>18</v>
      </c>
      <c r="B94" s="181">
        <f>SUM(B77:B93)</f>
        <v>1594</v>
      </c>
      <c r="C94" s="182">
        <f aca="true" t="shared" si="58" ref="C94:U94">SUM(C77:C93)</f>
        <v>2169</v>
      </c>
      <c r="D94" s="182">
        <f t="shared" si="58"/>
        <v>2664</v>
      </c>
      <c r="E94" s="182">
        <f t="shared" si="58"/>
        <v>2221</v>
      </c>
      <c r="F94" s="183">
        <f t="shared" si="58"/>
        <v>1744</v>
      </c>
      <c r="G94" s="181">
        <f t="shared" si="58"/>
        <v>37114</v>
      </c>
      <c r="H94" s="182">
        <f t="shared" si="58"/>
        <v>56491</v>
      </c>
      <c r="I94" s="182">
        <f t="shared" si="58"/>
        <v>43054</v>
      </c>
      <c r="J94" s="182">
        <f t="shared" si="58"/>
        <v>19408</v>
      </c>
      <c r="K94" s="183">
        <f t="shared" si="58"/>
        <v>25224</v>
      </c>
      <c r="L94" s="181">
        <f t="shared" si="58"/>
        <v>22559</v>
      </c>
      <c r="M94" s="182">
        <f t="shared" si="58"/>
        <v>49612.75</v>
      </c>
      <c r="N94" s="182">
        <f t="shared" si="58"/>
        <v>37042.25</v>
      </c>
      <c r="O94" s="182">
        <f t="shared" si="58"/>
        <v>19681</v>
      </c>
      <c r="P94" s="183">
        <f t="shared" si="58"/>
        <v>19762</v>
      </c>
      <c r="Q94" s="181">
        <f t="shared" si="58"/>
        <v>59673</v>
      </c>
      <c r="R94" s="182">
        <f t="shared" si="58"/>
        <v>106103.75</v>
      </c>
      <c r="S94" s="182">
        <f t="shared" si="58"/>
        <v>80096.25</v>
      </c>
      <c r="T94" s="182">
        <f t="shared" si="58"/>
        <v>39089</v>
      </c>
      <c r="U94" s="183">
        <f t="shared" si="58"/>
        <v>44986</v>
      </c>
      <c r="V94" s="184">
        <f t="shared" si="56"/>
        <v>23.283563362609787</v>
      </c>
      <c r="W94" s="185">
        <f t="shared" si="56"/>
        <v>26.044721069617335</v>
      </c>
      <c r="X94" s="185">
        <f t="shared" si="56"/>
        <v>16.16141141141141</v>
      </c>
      <c r="Y94" s="185">
        <f t="shared" si="51"/>
        <v>8.738406123367852</v>
      </c>
      <c r="Z94" s="186">
        <f t="shared" si="52"/>
        <v>14.463302752293577</v>
      </c>
      <c r="AA94" s="184">
        <f t="shared" si="57"/>
        <v>14.152446675031367</v>
      </c>
      <c r="AB94" s="185">
        <f t="shared" si="57"/>
        <v>22.873559243891194</v>
      </c>
      <c r="AC94" s="185">
        <f t="shared" si="57"/>
        <v>13.904748498498499</v>
      </c>
      <c r="AD94" s="185">
        <f t="shared" si="53"/>
        <v>8.861323728050428</v>
      </c>
      <c r="AE94" s="186">
        <f t="shared" si="54"/>
        <v>11.331422018348624</v>
      </c>
    </row>
    <row r="95" spans="1:31" ht="12">
      <c r="A95" s="187" t="s">
        <v>94</v>
      </c>
      <c r="B95" s="188"/>
      <c r="C95" s="189"/>
      <c r="D95" s="190"/>
      <c r="E95" s="190"/>
      <c r="F95" s="191"/>
      <c r="G95" s="188"/>
      <c r="H95" s="189"/>
      <c r="I95" s="189"/>
      <c r="J95" s="189"/>
      <c r="K95" s="192"/>
      <c r="L95" s="188"/>
      <c r="M95" s="190"/>
      <c r="N95" s="190"/>
      <c r="O95" s="189"/>
      <c r="P95" s="192"/>
      <c r="Q95" s="188"/>
      <c r="R95" s="189"/>
      <c r="S95" s="189"/>
      <c r="T95" s="189"/>
      <c r="U95" s="192"/>
      <c r="V95" s="40"/>
      <c r="W95" s="41"/>
      <c r="X95" s="41"/>
      <c r="Y95" s="41"/>
      <c r="Z95" s="42"/>
      <c r="AA95" s="40"/>
      <c r="AB95" s="41"/>
      <c r="AC95" s="41"/>
      <c r="AD95" s="41"/>
      <c r="AE95" s="42"/>
    </row>
    <row r="96" spans="1:31" ht="12.75">
      <c r="A96" s="193" t="s">
        <v>95</v>
      </c>
      <c r="B96" s="194">
        <v>1109</v>
      </c>
      <c r="C96" s="195">
        <v>276</v>
      </c>
      <c r="D96" s="195">
        <v>592</v>
      </c>
      <c r="E96" s="196">
        <v>148</v>
      </c>
      <c r="F96" s="197">
        <v>462</v>
      </c>
      <c r="G96" s="194">
        <v>13635</v>
      </c>
      <c r="H96" s="195">
        <v>5572</v>
      </c>
      <c r="I96" s="195">
        <v>18282</v>
      </c>
      <c r="J96" s="196">
        <v>3636</v>
      </c>
      <c r="K96" s="198">
        <v>11796</v>
      </c>
      <c r="L96" s="194">
        <v>11017</v>
      </c>
      <c r="M96" s="195">
        <v>4914</v>
      </c>
      <c r="N96" s="195">
        <v>15834</v>
      </c>
      <c r="O96" s="196">
        <v>2448</v>
      </c>
      <c r="P96" s="198">
        <v>9828</v>
      </c>
      <c r="Q96" s="194">
        <f>G96+L96</f>
        <v>24652</v>
      </c>
      <c r="R96" s="199">
        <f>H96+M96</f>
        <v>10486</v>
      </c>
      <c r="S96" s="199">
        <f>I96+N96</f>
        <v>34116</v>
      </c>
      <c r="T96" s="199">
        <f>J96+O96</f>
        <v>6084</v>
      </c>
      <c r="U96" s="198">
        <f>K96+P96</f>
        <v>21624</v>
      </c>
      <c r="V96" s="200">
        <f>G96/B96</f>
        <v>12.294860234445446</v>
      </c>
      <c r="W96" s="195">
        <f>H96/C96</f>
        <v>20.18840579710145</v>
      </c>
      <c r="X96" s="195">
        <f>I96/D96</f>
        <v>30.881756756756758</v>
      </c>
      <c r="Y96" s="195">
        <f aca="true" t="shared" si="59" ref="Y96:Y103">IF(J96=0,0,J96/E96)</f>
        <v>24.56756756756757</v>
      </c>
      <c r="Z96" s="197">
        <f aca="true" t="shared" si="60" ref="Z96:Z103">IF(K96=0,0,K96/F96)</f>
        <v>25.532467532467532</v>
      </c>
      <c r="AA96" s="200">
        <f>L96/B96</f>
        <v>9.934174932371507</v>
      </c>
      <c r="AB96" s="195">
        <f>M96/C96</f>
        <v>17.804347826086957</v>
      </c>
      <c r="AC96" s="195">
        <f>N96/D96</f>
        <v>26.74662162162162</v>
      </c>
      <c r="AD96" s="195">
        <f aca="true" t="shared" si="61" ref="AD96:AD103">IF(O96=0,0,O96/E96)</f>
        <v>16.54054054054054</v>
      </c>
      <c r="AE96" s="197">
        <f aca="true" t="shared" si="62" ref="AE96:AE103">IF(P96=0,0,P96/F96)</f>
        <v>21.272727272727273</v>
      </c>
    </row>
    <row r="97" spans="1:31" ht="12.75">
      <c r="A97" s="193" t="s">
        <v>96</v>
      </c>
      <c r="B97" s="194">
        <v>819</v>
      </c>
      <c r="C97" s="195">
        <v>251</v>
      </c>
      <c r="D97" s="195">
        <v>344</v>
      </c>
      <c r="E97" s="196">
        <v>252</v>
      </c>
      <c r="F97" s="197">
        <v>142</v>
      </c>
      <c r="G97" s="194">
        <v>4350.6</v>
      </c>
      <c r="H97" s="195">
        <v>4178.5</v>
      </c>
      <c r="I97" s="195">
        <v>8700</v>
      </c>
      <c r="J97" s="196">
        <v>1986</v>
      </c>
      <c r="K97" s="198">
        <v>710</v>
      </c>
      <c r="L97" s="194">
        <v>2347.19</v>
      </c>
      <c r="M97" s="195">
        <v>2588.25</v>
      </c>
      <c r="N97" s="195">
        <v>6500</v>
      </c>
      <c r="O97" s="196">
        <v>1784</v>
      </c>
      <c r="P97" s="198">
        <v>387</v>
      </c>
      <c r="Q97" s="194">
        <f aca="true" t="shared" si="63" ref="Q97:U102">G97+L97</f>
        <v>6697.790000000001</v>
      </c>
      <c r="R97" s="199">
        <f t="shared" si="63"/>
        <v>6766.75</v>
      </c>
      <c r="S97" s="199">
        <f t="shared" si="63"/>
        <v>15200</v>
      </c>
      <c r="T97" s="199">
        <f t="shared" si="63"/>
        <v>3770</v>
      </c>
      <c r="U97" s="198">
        <f t="shared" si="63"/>
        <v>1097</v>
      </c>
      <c r="V97" s="200">
        <f aca="true" t="shared" si="64" ref="V97:X103">G97/B97</f>
        <v>5.312087912087913</v>
      </c>
      <c r="W97" s="195">
        <f t="shared" si="64"/>
        <v>16.647410358565736</v>
      </c>
      <c r="X97" s="195">
        <f t="shared" si="64"/>
        <v>25.290697674418606</v>
      </c>
      <c r="Y97" s="195">
        <f t="shared" si="59"/>
        <v>7.880952380952381</v>
      </c>
      <c r="Z97" s="197">
        <f t="shared" si="60"/>
        <v>5</v>
      </c>
      <c r="AA97" s="200">
        <f aca="true" t="shared" si="65" ref="AA97:AC103">L97/B97</f>
        <v>2.8659218559218558</v>
      </c>
      <c r="AB97" s="195">
        <f t="shared" si="65"/>
        <v>10.31175298804781</v>
      </c>
      <c r="AC97" s="195">
        <f t="shared" si="65"/>
        <v>18.8953488372093</v>
      </c>
      <c r="AD97" s="195">
        <f t="shared" si="61"/>
        <v>7.079365079365079</v>
      </c>
      <c r="AE97" s="197">
        <f t="shared" si="62"/>
        <v>2.7253521126760565</v>
      </c>
    </row>
    <row r="98" spans="1:31" ht="12.75">
      <c r="A98" s="193" t="s">
        <v>97</v>
      </c>
      <c r="B98" s="194">
        <v>340</v>
      </c>
      <c r="C98" s="195">
        <v>167</v>
      </c>
      <c r="D98" s="195">
        <v>370</v>
      </c>
      <c r="E98" s="196">
        <v>197</v>
      </c>
      <c r="F98" s="197">
        <v>157</v>
      </c>
      <c r="G98" s="194">
        <v>4781.14</v>
      </c>
      <c r="H98" s="195">
        <v>1876</v>
      </c>
      <c r="I98" s="195">
        <v>6276.5</v>
      </c>
      <c r="J98" s="196">
        <v>2287</v>
      </c>
      <c r="K98" s="198">
        <v>1825</v>
      </c>
      <c r="L98" s="194">
        <v>2598.3</v>
      </c>
      <c r="M98" s="195">
        <v>1232</v>
      </c>
      <c r="N98" s="195">
        <v>4378.5</v>
      </c>
      <c r="O98" s="196">
        <v>1381</v>
      </c>
      <c r="P98" s="198">
        <v>1297</v>
      </c>
      <c r="Q98" s="194">
        <f t="shared" si="63"/>
        <v>7379.4400000000005</v>
      </c>
      <c r="R98" s="199">
        <f t="shared" si="63"/>
        <v>3108</v>
      </c>
      <c r="S98" s="199">
        <f t="shared" si="63"/>
        <v>10655</v>
      </c>
      <c r="T98" s="199">
        <f t="shared" si="63"/>
        <v>3668</v>
      </c>
      <c r="U98" s="198">
        <f t="shared" si="63"/>
        <v>3122</v>
      </c>
      <c r="V98" s="200">
        <f t="shared" si="64"/>
        <v>14.062176470588236</v>
      </c>
      <c r="W98" s="195">
        <f t="shared" si="64"/>
        <v>11.233532934131736</v>
      </c>
      <c r="X98" s="195">
        <f t="shared" si="64"/>
        <v>16.963513513513515</v>
      </c>
      <c r="Y98" s="195">
        <f t="shared" si="59"/>
        <v>11.609137055837563</v>
      </c>
      <c r="Z98" s="197">
        <f t="shared" si="60"/>
        <v>11.624203821656051</v>
      </c>
      <c r="AA98" s="200">
        <f t="shared" si="65"/>
        <v>7.642058823529412</v>
      </c>
      <c r="AB98" s="195">
        <f t="shared" si="65"/>
        <v>7.377245508982036</v>
      </c>
      <c r="AC98" s="195">
        <f t="shared" si="65"/>
        <v>11.833783783783783</v>
      </c>
      <c r="AD98" s="195">
        <f t="shared" si="61"/>
        <v>7.01015228426396</v>
      </c>
      <c r="AE98" s="197">
        <f t="shared" si="62"/>
        <v>8.261146496815286</v>
      </c>
    </row>
    <row r="99" spans="1:31" ht="12.75">
      <c r="A99" s="193" t="s">
        <v>98</v>
      </c>
      <c r="B99" s="194">
        <v>890</v>
      </c>
      <c r="C99" s="195">
        <v>210</v>
      </c>
      <c r="D99" s="195">
        <v>628</v>
      </c>
      <c r="E99" s="196">
        <v>231</v>
      </c>
      <c r="F99" s="197">
        <v>494</v>
      </c>
      <c r="G99" s="194">
        <v>8843.79</v>
      </c>
      <c r="H99" s="195">
        <v>4256</v>
      </c>
      <c r="I99" s="195">
        <v>16358.72</v>
      </c>
      <c r="J99" s="201">
        <v>1744.5</v>
      </c>
      <c r="K99" s="198">
        <v>5705</v>
      </c>
      <c r="L99" s="194">
        <v>4936.8</v>
      </c>
      <c r="M99" s="195">
        <v>2612</v>
      </c>
      <c r="N99" s="195">
        <v>8907</v>
      </c>
      <c r="O99" s="201">
        <v>1319.5</v>
      </c>
      <c r="P99" s="198">
        <v>2675</v>
      </c>
      <c r="Q99" s="194">
        <f t="shared" si="63"/>
        <v>13780.59</v>
      </c>
      <c r="R99" s="199">
        <f t="shared" si="63"/>
        <v>6868</v>
      </c>
      <c r="S99" s="199">
        <f t="shared" si="63"/>
        <v>25265.72</v>
      </c>
      <c r="T99" s="199">
        <f t="shared" si="63"/>
        <v>3064</v>
      </c>
      <c r="U99" s="198">
        <f t="shared" si="63"/>
        <v>8380</v>
      </c>
      <c r="V99" s="200">
        <f t="shared" si="64"/>
        <v>9.936842696629215</v>
      </c>
      <c r="W99" s="195">
        <f t="shared" si="64"/>
        <v>20.266666666666666</v>
      </c>
      <c r="X99" s="195">
        <f t="shared" si="64"/>
        <v>26.04891719745223</v>
      </c>
      <c r="Y99" s="195">
        <f t="shared" si="59"/>
        <v>7.5519480519480515</v>
      </c>
      <c r="Z99" s="197">
        <f t="shared" si="60"/>
        <v>11.548582995951417</v>
      </c>
      <c r="AA99" s="200">
        <f t="shared" si="65"/>
        <v>5.546966292134831</v>
      </c>
      <c r="AB99" s="195">
        <f t="shared" si="65"/>
        <v>12.438095238095238</v>
      </c>
      <c r="AC99" s="195">
        <f t="shared" si="65"/>
        <v>14.183121019108281</v>
      </c>
      <c r="AD99" s="195">
        <f t="shared" si="61"/>
        <v>5.712121212121212</v>
      </c>
      <c r="AE99" s="197">
        <f t="shared" si="62"/>
        <v>5.41497975708502</v>
      </c>
    </row>
    <row r="100" spans="1:31" ht="12.75">
      <c r="A100" s="193" t="s">
        <v>99</v>
      </c>
      <c r="B100" s="194">
        <v>304</v>
      </c>
      <c r="C100" s="195">
        <v>119</v>
      </c>
      <c r="D100" s="195">
        <v>267</v>
      </c>
      <c r="E100" s="196">
        <v>76</v>
      </c>
      <c r="F100" s="197">
        <v>174</v>
      </c>
      <c r="G100" s="194">
        <v>1333.2</v>
      </c>
      <c r="H100" s="195">
        <v>1250</v>
      </c>
      <c r="I100" s="195">
        <v>2723</v>
      </c>
      <c r="J100" s="196">
        <v>412</v>
      </c>
      <c r="K100" s="198">
        <v>1001</v>
      </c>
      <c r="L100" s="194">
        <v>897.6</v>
      </c>
      <c r="M100" s="195">
        <v>950</v>
      </c>
      <c r="N100" s="195">
        <v>2009</v>
      </c>
      <c r="O100" s="196">
        <v>576</v>
      </c>
      <c r="P100" s="198">
        <v>516</v>
      </c>
      <c r="Q100" s="194">
        <f t="shared" si="63"/>
        <v>2230.8</v>
      </c>
      <c r="R100" s="199">
        <f t="shared" si="63"/>
        <v>2200</v>
      </c>
      <c r="S100" s="199">
        <f t="shared" si="63"/>
        <v>4732</v>
      </c>
      <c r="T100" s="199">
        <f t="shared" si="63"/>
        <v>988</v>
      </c>
      <c r="U100" s="198">
        <f t="shared" si="63"/>
        <v>1517</v>
      </c>
      <c r="V100" s="200">
        <f t="shared" si="64"/>
        <v>4.385526315789474</v>
      </c>
      <c r="W100" s="195">
        <f t="shared" si="64"/>
        <v>10.504201680672269</v>
      </c>
      <c r="X100" s="195">
        <f t="shared" si="64"/>
        <v>10.198501872659175</v>
      </c>
      <c r="Y100" s="195">
        <f t="shared" si="59"/>
        <v>5.421052631578948</v>
      </c>
      <c r="Z100" s="197">
        <f t="shared" si="60"/>
        <v>5.752873563218391</v>
      </c>
      <c r="AA100" s="200">
        <f t="shared" si="65"/>
        <v>2.9526315789473685</v>
      </c>
      <c r="AB100" s="195">
        <f t="shared" si="65"/>
        <v>7.983193277310924</v>
      </c>
      <c r="AC100" s="195">
        <f t="shared" si="65"/>
        <v>7.52434456928839</v>
      </c>
      <c r="AD100" s="195">
        <f t="shared" si="61"/>
        <v>7.578947368421052</v>
      </c>
      <c r="AE100" s="197">
        <f t="shared" si="62"/>
        <v>2.9655172413793105</v>
      </c>
    </row>
    <row r="101" spans="1:31" ht="12.75">
      <c r="A101" s="193" t="s">
        <v>100</v>
      </c>
      <c r="B101" s="194">
        <v>579</v>
      </c>
      <c r="C101" s="195">
        <v>203</v>
      </c>
      <c r="D101" s="195">
        <v>509</v>
      </c>
      <c r="E101" s="196">
        <v>128</v>
      </c>
      <c r="F101" s="197">
        <v>406</v>
      </c>
      <c r="G101" s="194">
        <v>8693.37</v>
      </c>
      <c r="H101" s="195">
        <v>2242</v>
      </c>
      <c r="I101" s="195">
        <v>15720</v>
      </c>
      <c r="J101" s="196">
        <v>2868</v>
      </c>
      <c r="K101" s="198">
        <v>2751</v>
      </c>
      <c r="L101" s="194">
        <v>4694.35</v>
      </c>
      <c r="M101" s="195">
        <v>2511</v>
      </c>
      <c r="N101" s="195">
        <v>11097</v>
      </c>
      <c r="O101" s="196">
        <v>5120</v>
      </c>
      <c r="P101" s="198">
        <v>1450</v>
      </c>
      <c r="Q101" s="194">
        <f t="shared" si="63"/>
        <v>13387.720000000001</v>
      </c>
      <c r="R101" s="199">
        <f t="shared" si="63"/>
        <v>4753</v>
      </c>
      <c r="S101" s="199">
        <f t="shared" si="63"/>
        <v>26817</v>
      </c>
      <c r="T101" s="199">
        <f t="shared" si="63"/>
        <v>7988</v>
      </c>
      <c r="U101" s="198">
        <f t="shared" si="63"/>
        <v>4201</v>
      </c>
      <c r="V101" s="200">
        <f t="shared" si="64"/>
        <v>15.014455958549224</v>
      </c>
      <c r="W101" s="195">
        <f t="shared" si="64"/>
        <v>11.044334975369457</v>
      </c>
      <c r="X101" s="195">
        <f t="shared" si="64"/>
        <v>30.88408644400786</v>
      </c>
      <c r="Y101" s="195">
        <f t="shared" si="59"/>
        <v>22.40625</v>
      </c>
      <c r="Z101" s="197">
        <f t="shared" si="60"/>
        <v>6.775862068965517</v>
      </c>
      <c r="AA101" s="200">
        <f t="shared" si="65"/>
        <v>8.107685664939552</v>
      </c>
      <c r="AB101" s="195">
        <f t="shared" si="65"/>
        <v>12.369458128078819</v>
      </c>
      <c r="AC101" s="195">
        <f t="shared" si="65"/>
        <v>21.80157170923379</v>
      </c>
      <c r="AD101" s="195">
        <f t="shared" si="61"/>
        <v>40</v>
      </c>
      <c r="AE101" s="197">
        <f t="shared" si="62"/>
        <v>3.5714285714285716</v>
      </c>
    </row>
    <row r="102" spans="1:31" ht="12.75">
      <c r="A102" s="202" t="s">
        <v>101</v>
      </c>
      <c r="B102" s="203">
        <v>301</v>
      </c>
      <c r="C102" s="204">
        <v>258</v>
      </c>
      <c r="D102" s="204">
        <v>457</v>
      </c>
      <c r="E102" s="196">
        <v>210</v>
      </c>
      <c r="F102" s="205">
        <v>375</v>
      </c>
      <c r="G102" s="203">
        <v>1768.8</v>
      </c>
      <c r="H102" s="204">
        <v>1811</v>
      </c>
      <c r="I102" s="204">
        <v>6707</v>
      </c>
      <c r="J102" s="196">
        <v>2606</v>
      </c>
      <c r="K102" s="206">
        <v>2150</v>
      </c>
      <c r="L102" s="203">
        <v>1203.84</v>
      </c>
      <c r="M102" s="204">
        <v>1366</v>
      </c>
      <c r="N102" s="204">
        <v>4381</v>
      </c>
      <c r="O102" s="196">
        <v>674</v>
      </c>
      <c r="P102" s="206">
        <v>590</v>
      </c>
      <c r="Q102" s="203">
        <f t="shared" si="63"/>
        <v>2972.64</v>
      </c>
      <c r="R102" s="207">
        <f t="shared" si="63"/>
        <v>3177</v>
      </c>
      <c r="S102" s="207">
        <f t="shared" si="63"/>
        <v>11088</v>
      </c>
      <c r="T102" s="207">
        <f t="shared" si="63"/>
        <v>3280</v>
      </c>
      <c r="U102" s="206">
        <f t="shared" si="63"/>
        <v>2740</v>
      </c>
      <c r="V102" s="208">
        <f t="shared" si="64"/>
        <v>5.876411960132891</v>
      </c>
      <c r="W102" s="204">
        <f t="shared" si="64"/>
        <v>7.01937984496124</v>
      </c>
      <c r="X102" s="204">
        <f t="shared" si="64"/>
        <v>14.676148796498905</v>
      </c>
      <c r="Y102" s="204">
        <f t="shared" si="59"/>
        <v>12.40952380952381</v>
      </c>
      <c r="Z102" s="205">
        <f t="shared" si="60"/>
        <v>5.733333333333333</v>
      </c>
      <c r="AA102" s="208">
        <f t="shared" si="65"/>
        <v>3.9994684385382056</v>
      </c>
      <c r="AB102" s="204">
        <f t="shared" si="65"/>
        <v>5.294573643410852</v>
      </c>
      <c r="AC102" s="204">
        <f t="shared" si="65"/>
        <v>9.586433260393873</v>
      </c>
      <c r="AD102" s="204">
        <f t="shared" si="61"/>
        <v>3.2095238095238097</v>
      </c>
      <c r="AE102" s="205">
        <f t="shared" si="62"/>
        <v>1.5733333333333333</v>
      </c>
    </row>
    <row r="103" spans="1:31" ht="12">
      <c r="A103" s="209" t="s">
        <v>18</v>
      </c>
      <c r="B103" s="210">
        <f>SUM(B96:B102)</f>
        <v>4342</v>
      </c>
      <c r="C103" s="211">
        <f aca="true" t="shared" si="66" ref="C103:U103">SUM(C96:C102)</f>
        <v>1484</v>
      </c>
      <c r="D103" s="211">
        <f t="shared" si="66"/>
        <v>3167</v>
      </c>
      <c r="E103" s="211">
        <f t="shared" si="66"/>
        <v>1242</v>
      </c>
      <c r="F103" s="212">
        <f t="shared" si="66"/>
        <v>2210</v>
      </c>
      <c r="G103" s="210">
        <f t="shared" si="66"/>
        <v>43405.9</v>
      </c>
      <c r="H103" s="211">
        <f t="shared" si="66"/>
        <v>21185.5</v>
      </c>
      <c r="I103" s="211">
        <f t="shared" si="66"/>
        <v>74767.22</v>
      </c>
      <c r="J103" s="211">
        <f t="shared" si="66"/>
        <v>15539.5</v>
      </c>
      <c r="K103" s="212">
        <f t="shared" si="66"/>
        <v>25938</v>
      </c>
      <c r="L103" s="210">
        <f t="shared" si="66"/>
        <v>27695.079999999998</v>
      </c>
      <c r="M103" s="211">
        <f t="shared" si="66"/>
        <v>16173.25</v>
      </c>
      <c r="N103" s="211">
        <f t="shared" si="66"/>
        <v>53106.5</v>
      </c>
      <c r="O103" s="211">
        <f t="shared" si="66"/>
        <v>13302.5</v>
      </c>
      <c r="P103" s="212">
        <f t="shared" si="66"/>
        <v>16743</v>
      </c>
      <c r="Q103" s="210">
        <f t="shared" si="66"/>
        <v>71100.98000000001</v>
      </c>
      <c r="R103" s="211">
        <f t="shared" si="66"/>
        <v>37358.75</v>
      </c>
      <c r="S103" s="211">
        <f t="shared" si="66"/>
        <v>127873.72</v>
      </c>
      <c r="T103" s="211">
        <f t="shared" si="66"/>
        <v>28842</v>
      </c>
      <c r="U103" s="212">
        <f t="shared" si="66"/>
        <v>42681</v>
      </c>
      <c r="V103" s="213">
        <f t="shared" si="64"/>
        <v>9.996752648549055</v>
      </c>
      <c r="W103" s="214">
        <f t="shared" si="64"/>
        <v>14.275943396226415</v>
      </c>
      <c r="X103" s="214">
        <f t="shared" si="64"/>
        <v>23.60821597726555</v>
      </c>
      <c r="Y103" s="214">
        <f t="shared" si="59"/>
        <v>12.511674718196458</v>
      </c>
      <c r="Z103" s="215">
        <f t="shared" si="60"/>
        <v>11.736651583710406</v>
      </c>
      <c r="AA103" s="213">
        <f t="shared" si="65"/>
        <v>6.378415476738829</v>
      </c>
      <c r="AB103" s="214">
        <f t="shared" si="65"/>
        <v>10.898416442048518</v>
      </c>
      <c r="AC103" s="214">
        <f t="shared" si="65"/>
        <v>16.768708556994</v>
      </c>
      <c r="AD103" s="214">
        <f t="shared" si="61"/>
        <v>10.710547504025765</v>
      </c>
      <c r="AE103" s="215">
        <f t="shared" si="62"/>
        <v>7.576018099547511</v>
      </c>
    </row>
    <row r="104" spans="1:31" ht="12">
      <c r="A104" s="34" t="s">
        <v>102</v>
      </c>
      <c r="B104" s="35"/>
      <c r="C104" s="36"/>
      <c r="D104" s="37"/>
      <c r="E104" s="37"/>
      <c r="F104" s="38"/>
      <c r="G104" s="35"/>
      <c r="H104" s="36"/>
      <c r="I104" s="36"/>
      <c r="J104" s="36"/>
      <c r="K104" s="39"/>
      <c r="L104" s="35"/>
      <c r="M104" s="36"/>
      <c r="N104" s="36"/>
      <c r="O104" s="36"/>
      <c r="P104" s="39"/>
      <c r="Q104" s="35"/>
      <c r="R104" s="36"/>
      <c r="S104" s="36"/>
      <c r="T104" s="36"/>
      <c r="U104" s="39"/>
      <c r="V104" s="40"/>
      <c r="W104" s="41"/>
      <c r="X104" s="41"/>
      <c r="Y104" s="41"/>
      <c r="Z104" s="42"/>
      <c r="AA104" s="40"/>
      <c r="AB104" s="41"/>
      <c r="AC104" s="41"/>
      <c r="AD104" s="41"/>
      <c r="AE104" s="42"/>
    </row>
    <row r="105" spans="1:31" ht="12">
      <c r="A105" s="216" t="s">
        <v>103</v>
      </c>
      <c r="B105" s="217">
        <v>729</v>
      </c>
      <c r="C105" s="218">
        <v>377</v>
      </c>
      <c r="D105" s="218">
        <v>374</v>
      </c>
      <c r="E105" s="218">
        <v>261</v>
      </c>
      <c r="F105" s="219">
        <v>473</v>
      </c>
      <c r="G105" s="217">
        <v>11585</v>
      </c>
      <c r="H105" s="218">
        <v>6347</v>
      </c>
      <c r="I105" s="218">
        <v>7602</v>
      </c>
      <c r="J105" s="220">
        <v>3352</v>
      </c>
      <c r="K105" s="221">
        <v>5099</v>
      </c>
      <c r="L105" s="217">
        <v>9120</v>
      </c>
      <c r="M105" s="218">
        <v>5579</v>
      </c>
      <c r="N105" s="218">
        <v>7110</v>
      </c>
      <c r="O105" s="220">
        <v>3193</v>
      </c>
      <c r="P105" s="221">
        <v>5945</v>
      </c>
      <c r="Q105" s="217">
        <f>G105+L105</f>
        <v>20705</v>
      </c>
      <c r="R105" s="220">
        <f>H105+M105</f>
        <v>11926</v>
      </c>
      <c r="S105" s="220">
        <f>I105+N105</f>
        <v>14712</v>
      </c>
      <c r="T105" s="220">
        <f>J105+O105</f>
        <v>6545</v>
      </c>
      <c r="U105" s="221">
        <f>K105+P105</f>
        <v>11044</v>
      </c>
      <c r="V105" s="222">
        <f>G105/B105</f>
        <v>15.891632373113854</v>
      </c>
      <c r="W105" s="218">
        <f>H105/C105</f>
        <v>16.83554376657825</v>
      </c>
      <c r="X105" s="218">
        <f>I105/D105</f>
        <v>20.32620320855615</v>
      </c>
      <c r="Y105" s="218">
        <f aca="true" t="shared" si="67" ref="Y105:Y111">IF(J105=0,0,J105/E105)</f>
        <v>12.842911877394636</v>
      </c>
      <c r="Z105" s="219">
        <f aca="true" t="shared" si="68" ref="Z105:Z111">IF(K105=0,0,K105/F105)</f>
        <v>10.780126849894291</v>
      </c>
      <c r="AA105" s="222">
        <f>L105/B105</f>
        <v>12.510288065843621</v>
      </c>
      <c r="AB105" s="218">
        <f>M105/C105</f>
        <v>14.79840848806366</v>
      </c>
      <c r="AC105" s="218">
        <f>N105/D105</f>
        <v>19.010695187165776</v>
      </c>
      <c r="AD105" s="218">
        <f aca="true" t="shared" si="69" ref="AD105:AD111">IF(O105=0,0,O105/E105)</f>
        <v>12.233716475095786</v>
      </c>
      <c r="AE105" s="219">
        <f aca="true" t="shared" si="70" ref="AE105:AE111">IF(P105=0,0,P105/F105)</f>
        <v>12.568710359408033</v>
      </c>
    </row>
    <row r="106" spans="1:31" ht="12">
      <c r="A106" s="216" t="s">
        <v>104</v>
      </c>
      <c r="B106" s="217">
        <v>211</v>
      </c>
      <c r="C106" s="218">
        <v>211</v>
      </c>
      <c r="D106" s="218">
        <v>213</v>
      </c>
      <c r="E106" s="218">
        <v>107</v>
      </c>
      <c r="F106" s="219">
        <v>168</v>
      </c>
      <c r="G106" s="217">
        <v>7988</v>
      </c>
      <c r="H106" s="218">
        <v>6770</v>
      </c>
      <c r="I106" s="218">
        <v>8398</v>
      </c>
      <c r="J106" s="220">
        <v>3928</v>
      </c>
      <c r="K106" s="221">
        <v>2282</v>
      </c>
      <c r="L106" s="217">
        <v>1636</v>
      </c>
      <c r="M106" s="218">
        <v>3092</v>
      </c>
      <c r="N106" s="218">
        <v>3270</v>
      </c>
      <c r="O106" s="220">
        <v>1716</v>
      </c>
      <c r="P106" s="221">
        <v>1822</v>
      </c>
      <c r="Q106" s="217">
        <f aca="true" t="shared" si="71" ref="Q106:U109">G106+L106</f>
        <v>9624</v>
      </c>
      <c r="R106" s="220">
        <f t="shared" si="71"/>
        <v>9862</v>
      </c>
      <c r="S106" s="220">
        <f t="shared" si="71"/>
        <v>11668</v>
      </c>
      <c r="T106" s="220">
        <f t="shared" si="71"/>
        <v>5644</v>
      </c>
      <c r="U106" s="221">
        <f t="shared" si="71"/>
        <v>4104</v>
      </c>
      <c r="V106" s="222">
        <f aca="true" t="shared" si="72" ref="V106:X111">G106/B106</f>
        <v>37.85781990521327</v>
      </c>
      <c r="W106" s="218">
        <f t="shared" si="72"/>
        <v>32.08530805687204</v>
      </c>
      <c r="X106" s="218">
        <f t="shared" si="72"/>
        <v>39.42723004694836</v>
      </c>
      <c r="Y106" s="218">
        <f t="shared" si="67"/>
        <v>36.71028037383178</v>
      </c>
      <c r="Z106" s="219">
        <f t="shared" si="68"/>
        <v>13.583333333333334</v>
      </c>
      <c r="AA106" s="222">
        <f aca="true" t="shared" si="73" ref="AA106:AC111">L106/B106</f>
        <v>7.753554502369668</v>
      </c>
      <c r="AB106" s="218">
        <f t="shared" si="73"/>
        <v>14.654028436018958</v>
      </c>
      <c r="AC106" s="218">
        <f t="shared" si="73"/>
        <v>15.352112676056338</v>
      </c>
      <c r="AD106" s="218">
        <f t="shared" si="69"/>
        <v>16.037383177570092</v>
      </c>
      <c r="AE106" s="219">
        <f t="shared" si="70"/>
        <v>10.845238095238095</v>
      </c>
    </row>
    <row r="107" spans="1:31" ht="12">
      <c r="A107" s="216" t="s">
        <v>105</v>
      </c>
      <c r="B107" s="217">
        <v>289</v>
      </c>
      <c r="C107" s="218">
        <v>289</v>
      </c>
      <c r="D107" s="218">
        <v>241</v>
      </c>
      <c r="E107" s="218">
        <v>51</v>
      </c>
      <c r="F107" s="219">
        <v>105</v>
      </c>
      <c r="G107" s="217">
        <v>7884</v>
      </c>
      <c r="H107" s="218">
        <v>6516</v>
      </c>
      <c r="I107" s="218">
        <v>9907</v>
      </c>
      <c r="J107" s="220">
        <v>2457</v>
      </c>
      <c r="K107" s="221">
        <v>2601</v>
      </c>
      <c r="L107" s="217">
        <v>1762</v>
      </c>
      <c r="M107" s="218">
        <v>2028</v>
      </c>
      <c r="N107" s="218">
        <v>3545</v>
      </c>
      <c r="O107" s="220">
        <v>780</v>
      </c>
      <c r="P107" s="221">
        <v>1896</v>
      </c>
      <c r="Q107" s="217">
        <f t="shared" si="71"/>
        <v>9646</v>
      </c>
      <c r="R107" s="220">
        <f t="shared" si="71"/>
        <v>8544</v>
      </c>
      <c r="S107" s="220">
        <f t="shared" si="71"/>
        <v>13452</v>
      </c>
      <c r="T107" s="220">
        <f t="shared" si="71"/>
        <v>3237</v>
      </c>
      <c r="U107" s="221">
        <f t="shared" si="71"/>
        <v>4497</v>
      </c>
      <c r="V107" s="222">
        <f t="shared" si="72"/>
        <v>27.280276816608996</v>
      </c>
      <c r="W107" s="218">
        <f t="shared" si="72"/>
        <v>22.546712802768166</v>
      </c>
      <c r="X107" s="218">
        <f t="shared" si="72"/>
        <v>41.107883817427386</v>
      </c>
      <c r="Y107" s="218">
        <f t="shared" si="67"/>
        <v>48.1764705882353</v>
      </c>
      <c r="Z107" s="219">
        <f t="shared" si="68"/>
        <v>24.771428571428572</v>
      </c>
      <c r="AA107" s="222">
        <f t="shared" si="73"/>
        <v>6.096885813148789</v>
      </c>
      <c r="AB107" s="218">
        <f t="shared" si="73"/>
        <v>7.017301038062284</v>
      </c>
      <c r="AC107" s="218">
        <f t="shared" si="73"/>
        <v>14.70954356846473</v>
      </c>
      <c r="AD107" s="218">
        <f t="shared" si="69"/>
        <v>15.294117647058824</v>
      </c>
      <c r="AE107" s="219">
        <f t="shared" si="70"/>
        <v>18.057142857142857</v>
      </c>
    </row>
    <row r="108" spans="1:31" ht="12">
      <c r="A108" s="216" t="s">
        <v>106</v>
      </c>
      <c r="B108" s="217">
        <v>233</v>
      </c>
      <c r="C108" s="218">
        <v>233</v>
      </c>
      <c r="D108" s="218">
        <v>0</v>
      </c>
      <c r="E108" s="218"/>
      <c r="F108" s="219">
        <v>109</v>
      </c>
      <c r="G108" s="217">
        <v>6353</v>
      </c>
      <c r="H108" s="218">
        <v>4469</v>
      </c>
      <c r="I108" s="218">
        <v>0</v>
      </c>
      <c r="J108" s="220"/>
      <c r="K108" s="221">
        <v>2117</v>
      </c>
      <c r="L108" s="217">
        <v>2074</v>
      </c>
      <c r="M108" s="218">
        <v>2031</v>
      </c>
      <c r="N108" s="220">
        <v>0</v>
      </c>
      <c r="O108" s="220"/>
      <c r="P108" s="221">
        <v>752</v>
      </c>
      <c r="Q108" s="217">
        <f t="shared" si="71"/>
        <v>8427</v>
      </c>
      <c r="R108" s="220">
        <f t="shared" si="71"/>
        <v>6500</v>
      </c>
      <c r="S108" s="220">
        <f t="shared" si="71"/>
        <v>0</v>
      </c>
      <c r="T108" s="220">
        <f t="shared" si="71"/>
        <v>0</v>
      </c>
      <c r="U108" s="221">
        <f t="shared" si="71"/>
        <v>2869</v>
      </c>
      <c r="V108" s="222">
        <f t="shared" si="72"/>
        <v>27.266094420600858</v>
      </c>
      <c r="W108" s="218">
        <f t="shared" si="72"/>
        <v>19.180257510729614</v>
      </c>
      <c r="X108" s="218">
        <f>IF(I108=0,0,I108/D108)</f>
        <v>0</v>
      </c>
      <c r="Y108" s="218">
        <f t="shared" si="67"/>
        <v>0</v>
      </c>
      <c r="Z108" s="219">
        <f t="shared" si="68"/>
        <v>19.422018348623855</v>
      </c>
      <c r="AA108" s="222">
        <f t="shared" si="73"/>
        <v>8.901287553648068</v>
      </c>
      <c r="AB108" s="218">
        <f t="shared" si="73"/>
        <v>8.716738197424892</v>
      </c>
      <c r="AC108" s="218">
        <f>IF(N108=0,0,N108/D108)</f>
        <v>0</v>
      </c>
      <c r="AD108" s="218">
        <f t="shared" si="69"/>
        <v>0</v>
      </c>
      <c r="AE108" s="219">
        <f t="shared" si="70"/>
        <v>6.89908256880734</v>
      </c>
    </row>
    <row r="109" spans="1:31" ht="12">
      <c r="A109" s="223" t="s">
        <v>107</v>
      </c>
      <c r="B109" s="224">
        <v>0</v>
      </c>
      <c r="C109" s="225">
        <v>187</v>
      </c>
      <c r="D109" s="225">
        <v>189</v>
      </c>
      <c r="E109" s="225">
        <v>59</v>
      </c>
      <c r="F109" s="226">
        <v>115</v>
      </c>
      <c r="G109" s="224"/>
      <c r="H109" s="225">
        <v>1094</v>
      </c>
      <c r="I109" s="225">
        <v>1367</v>
      </c>
      <c r="J109" s="227">
        <v>1504</v>
      </c>
      <c r="K109" s="228">
        <v>1063</v>
      </c>
      <c r="L109" s="224"/>
      <c r="M109" s="225">
        <v>4121</v>
      </c>
      <c r="N109" s="227">
        <v>5237</v>
      </c>
      <c r="O109" s="227">
        <v>3836.75</v>
      </c>
      <c r="P109" s="228">
        <v>3904</v>
      </c>
      <c r="Q109" s="224">
        <f t="shared" si="71"/>
        <v>0</v>
      </c>
      <c r="R109" s="227">
        <f t="shared" si="71"/>
        <v>5215</v>
      </c>
      <c r="S109" s="227">
        <f t="shared" si="71"/>
        <v>6604</v>
      </c>
      <c r="T109" s="227">
        <f t="shared" si="71"/>
        <v>5340.75</v>
      </c>
      <c r="U109" s="228">
        <f t="shared" si="71"/>
        <v>4967</v>
      </c>
      <c r="V109" s="225">
        <f>IF(G109=0,0,G109/B109)</f>
        <v>0</v>
      </c>
      <c r="W109" s="225">
        <f t="shared" si="72"/>
        <v>5.850267379679145</v>
      </c>
      <c r="X109" s="225">
        <f t="shared" si="72"/>
        <v>7.232804232804233</v>
      </c>
      <c r="Y109" s="225">
        <f t="shared" si="67"/>
        <v>25.491525423728813</v>
      </c>
      <c r="Z109" s="226">
        <f t="shared" si="68"/>
        <v>9.243478260869566</v>
      </c>
      <c r="AA109" s="225">
        <f>IF(L109=0,0,L109/B109)</f>
        <v>0</v>
      </c>
      <c r="AB109" s="225">
        <f t="shared" si="73"/>
        <v>22.037433155080215</v>
      </c>
      <c r="AC109" s="225">
        <f t="shared" si="73"/>
        <v>27.70899470899471</v>
      </c>
      <c r="AD109" s="225">
        <f t="shared" si="69"/>
        <v>65.02966101694915</v>
      </c>
      <c r="AE109" s="226">
        <f t="shared" si="70"/>
        <v>33.947826086956525</v>
      </c>
    </row>
    <row r="110" spans="1:31" ht="12">
      <c r="A110" s="229" t="s">
        <v>18</v>
      </c>
      <c r="B110" s="230">
        <f>SUM(B105:B109)</f>
        <v>1462</v>
      </c>
      <c r="C110" s="231">
        <f aca="true" t="shared" si="74" ref="C110:U110">SUM(C105:C109)</f>
        <v>1297</v>
      </c>
      <c r="D110" s="231">
        <f t="shared" si="74"/>
        <v>1017</v>
      </c>
      <c r="E110" s="231">
        <f t="shared" si="74"/>
        <v>478</v>
      </c>
      <c r="F110" s="232">
        <f t="shared" si="74"/>
        <v>970</v>
      </c>
      <c r="G110" s="230">
        <f t="shared" si="74"/>
        <v>33810</v>
      </c>
      <c r="H110" s="231">
        <f t="shared" si="74"/>
        <v>25196</v>
      </c>
      <c r="I110" s="231">
        <f t="shared" si="74"/>
        <v>27274</v>
      </c>
      <c r="J110" s="231">
        <f t="shared" si="74"/>
        <v>11241</v>
      </c>
      <c r="K110" s="232">
        <f t="shared" si="74"/>
        <v>13162</v>
      </c>
      <c r="L110" s="230">
        <f t="shared" si="74"/>
        <v>14592</v>
      </c>
      <c r="M110" s="231">
        <f t="shared" si="74"/>
        <v>16851</v>
      </c>
      <c r="N110" s="231">
        <f t="shared" si="74"/>
        <v>19162</v>
      </c>
      <c r="O110" s="231">
        <f t="shared" si="74"/>
        <v>9525.75</v>
      </c>
      <c r="P110" s="232">
        <f t="shared" si="74"/>
        <v>14319</v>
      </c>
      <c r="Q110" s="230">
        <f t="shared" si="74"/>
        <v>48402</v>
      </c>
      <c r="R110" s="231">
        <f t="shared" si="74"/>
        <v>42047</v>
      </c>
      <c r="S110" s="231">
        <f t="shared" si="74"/>
        <v>46436</v>
      </c>
      <c r="T110" s="231">
        <f t="shared" si="74"/>
        <v>20766.75</v>
      </c>
      <c r="U110" s="232">
        <f t="shared" si="74"/>
        <v>27481</v>
      </c>
      <c r="V110" s="233">
        <f t="shared" si="72"/>
        <v>23.125854993160054</v>
      </c>
      <c r="W110" s="234">
        <f t="shared" si="72"/>
        <v>19.426368542791057</v>
      </c>
      <c r="X110" s="234">
        <f t="shared" si="72"/>
        <v>26.818092428711896</v>
      </c>
      <c r="Y110" s="234">
        <f t="shared" si="67"/>
        <v>23.51673640167364</v>
      </c>
      <c r="Z110" s="235">
        <f t="shared" si="68"/>
        <v>13.569072164948453</v>
      </c>
      <c r="AA110" s="233">
        <f t="shared" si="73"/>
        <v>9.980848153214774</v>
      </c>
      <c r="AB110" s="234">
        <f t="shared" si="73"/>
        <v>12.992289899768696</v>
      </c>
      <c r="AC110" s="234">
        <f t="shared" si="73"/>
        <v>18.841691248770896</v>
      </c>
      <c r="AD110" s="234">
        <f t="shared" si="69"/>
        <v>19.928347280334727</v>
      </c>
      <c r="AE110" s="235">
        <f t="shared" si="70"/>
        <v>14.761855670103094</v>
      </c>
    </row>
    <row r="111" spans="1:31" ht="17.25" customHeight="1">
      <c r="A111" s="236" t="s">
        <v>108</v>
      </c>
      <c r="B111" s="237">
        <f>B14+B30+B41+B53+B61+B75+B94+B103+B110</f>
        <v>25310</v>
      </c>
      <c r="C111" s="238">
        <f aca="true" t="shared" si="75" ref="C111:U111">C14+C30+C41+C53+C61+C75+C94+C103+C110</f>
        <v>23294</v>
      </c>
      <c r="D111" s="238">
        <f t="shared" si="75"/>
        <v>28929</v>
      </c>
      <c r="E111" s="238">
        <f t="shared" si="75"/>
        <v>20296</v>
      </c>
      <c r="F111" s="239">
        <f t="shared" si="75"/>
        <v>26683</v>
      </c>
      <c r="G111" s="237">
        <f t="shared" si="75"/>
        <v>642865.66</v>
      </c>
      <c r="H111" s="238">
        <f t="shared" si="75"/>
        <v>534432.86</v>
      </c>
      <c r="I111" s="238">
        <f t="shared" si="75"/>
        <v>701027.13</v>
      </c>
      <c r="J111" s="238">
        <f t="shared" si="75"/>
        <v>319293.5</v>
      </c>
      <c r="K111" s="239">
        <f t="shared" si="75"/>
        <v>502039</v>
      </c>
      <c r="L111" s="237">
        <f t="shared" si="75"/>
        <v>367163.13</v>
      </c>
      <c r="M111" s="238">
        <f t="shared" si="75"/>
        <v>352229.08</v>
      </c>
      <c r="N111" s="238">
        <f t="shared" si="75"/>
        <v>448890.75</v>
      </c>
      <c r="O111" s="238">
        <f t="shared" si="75"/>
        <v>237843.75</v>
      </c>
      <c r="P111" s="239">
        <f t="shared" si="75"/>
        <v>366976</v>
      </c>
      <c r="Q111" s="237">
        <f t="shared" si="75"/>
        <v>1010028.79</v>
      </c>
      <c r="R111" s="238">
        <f t="shared" si="75"/>
        <v>886661.94</v>
      </c>
      <c r="S111" s="238">
        <f t="shared" si="75"/>
        <v>1149917.8800000001</v>
      </c>
      <c r="T111" s="238">
        <f t="shared" si="75"/>
        <v>557137.25</v>
      </c>
      <c r="U111" s="239">
        <f t="shared" si="75"/>
        <v>869015</v>
      </c>
      <c r="V111" s="240">
        <f>G111/B111</f>
        <v>25.399670485973925</v>
      </c>
      <c r="W111" s="241">
        <f t="shared" si="72"/>
        <v>22.94294067141753</v>
      </c>
      <c r="X111" s="241">
        <f t="shared" si="72"/>
        <v>24.23267758996163</v>
      </c>
      <c r="Y111" s="241">
        <f t="shared" si="67"/>
        <v>15.731843713046906</v>
      </c>
      <c r="Z111" s="242">
        <f t="shared" si="68"/>
        <v>18.814938350260466</v>
      </c>
      <c r="AA111" s="240">
        <f>L111/B111</f>
        <v>14.506642828921375</v>
      </c>
      <c r="AB111" s="241">
        <f t="shared" si="73"/>
        <v>15.121021722331932</v>
      </c>
      <c r="AC111" s="241">
        <f t="shared" si="73"/>
        <v>15.516981229907705</v>
      </c>
      <c r="AD111" s="241">
        <f t="shared" si="69"/>
        <v>11.71875</v>
      </c>
      <c r="AE111" s="242">
        <f t="shared" si="70"/>
        <v>13.753176179590001</v>
      </c>
    </row>
    <row r="112" ht="11.25">
      <c r="A112" s="243"/>
    </row>
    <row r="113" spans="1:2" ht="12">
      <c r="A113" s="255" t="s">
        <v>116</v>
      </c>
      <c r="B113" s="256">
        <f>L111+M111+N111+O111+P111</f>
        <v>1773102.71</v>
      </c>
    </row>
    <row r="114" spans="1:2" ht="12">
      <c r="A114" s="255" t="s">
        <v>117</v>
      </c>
      <c r="B114" s="256">
        <f>G111+H111+I111+J111+K111</f>
        <v>2699658.15</v>
      </c>
    </row>
    <row r="115" spans="1:2" ht="12">
      <c r="A115" s="255" t="s">
        <v>118</v>
      </c>
      <c r="B115" s="256">
        <f>B113*17</f>
        <v>30142746.07</v>
      </c>
    </row>
    <row r="116" spans="1:2" ht="12">
      <c r="A116" s="255" t="s">
        <v>119</v>
      </c>
      <c r="B116" s="256">
        <f>B114*11</f>
        <v>29696239.65</v>
      </c>
    </row>
    <row r="117" spans="1:2" ht="12">
      <c r="A117" s="255" t="s">
        <v>109</v>
      </c>
      <c r="B117" s="256">
        <f>SUM(B115:B116)</f>
        <v>59838985.72</v>
      </c>
    </row>
    <row r="118" spans="1:2" ht="12">
      <c r="A118" s="255" t="s">
        <v>110</v>
      </c>
      <c r="B118" s="256">
        <f>B117/26.5</f>
        <v>2258074.9328301884</v>
      </c>
    </row>
    <row r="119" spans="1:2" ht="12">
      <c r="A119" s="255" t="s">
        <v>120</v>
      </c>
      <c r="B119" s="256">
        <v>1700000</v>
      </c>
    </row>
    <row r="120" spans="1:2" ht="12">
      <c r="A120" s="255" t="s">
        <v>121</v>
      </c>
      <c r="B120" s="256">
        <f>B118-B119</f>
        <v>558074.9328301884</v>
      </c>
    </row>
    <row r="121" ht="11.25">
      <c r="A121" s="243"/>
    </row>
    <row r="122" ht="11.25">
      <c r="A122" s="243"/>
    </row>
    <row r="123" ht="11.25">
      <c r="A123" s="243"/>
    </row>
    <row r="124" ht="11.25">
      <c r="A124" s="243"/>
    </row>
    <row r="125" ht="11.25">
      <c r="A125" s="243"/>
    </row>
    <row r="126" ht="11.25">
      <c r="A126" s="243"/>
    </row>
    <row r="127" ht="11.25">
      <c r="A127" s="243"/>
    </row>
    <row r="128" ht="11.25">
      <c r="A128" s="243"/>
    </row>
    <row r="129" ht="11.25">
      <c r="A129" s="243"/>
    </row>
    <row r="130" ht="11.25">
      <c r="A130" s="243"/>
    </row>
    <row r="131" ht="11.25">
      <c r="A131" s="243"/>
    </row>
    <row r="132" ht="11.25">
      <c r="A132" s="243"/>
    </row>
    <row r="133" ht="11.25">
      <c r="A133" s="243"/>
    </row>
    <row r="134" ht="11.25">
      <c r="A134" s="243"/>
    </row>
    <row r="135" ht="11.25">
      <c r="A135" s="243"/>
    </row>
    <row r="136" ht="11.25">
      <c r="A136" s="243"/>
    </row>
    <row r="137" ht="11.25">
      <c r="A137" s="243"/>
    </row>
    <row r="138" ht="11.25">
      <c r="A138" s="243"/>
    </row>
    <row r="139" ht="11.25">
      <c r="A139" s="243"/>
    </row>
    <row r="140" ht="11.25">
      <c r="A140" s="243"/>
    </row>
    <row r="141" ht="11.25">
      <c r="A141" s="243"/>
    </row>
    <row r="142" ht="11.25">
      <c r="A142" s="243"/>
    </row>
    <row r="143" ht="11.25">
      <c r="A143" s="243"/>
    </row>
    <row r="144" ht="11.25">
      <c r="A144" s="243"/>
    </row>
    <row r="145" ht="11.25">
      <c r="A145" s="243"/>
    </row>
    <row r="146" ht="11.25">
      <c r="A146" s="243"/>
    </row>
    <row r="147" ht="11.25">
      <c r="A147" s="243"/>
    </row>
    <row r="148" ht="11.25">
      <c r="A148" s="243"/>
    </row>
    <row r="149" ht="11.25">
      <c r="A149" s="243"/>
    </row>
    <row r="150" ht="11.25">
      <c r="A150" s="243"/>
    </row>
    <row r="151" ht="11.25">
      <c r="A151" s="243"/>
    </row>
    <row r="152" ht="11.25">
      <c r="A152" s="243"/>
    </row>
    <row r="153" ht="11.25">
      <c r="A153" s="243"/>
    </row>
    <row r="154" ht="11.25">
      <c r="A154" s="243"/>
    </row>
    <row r="155" ht="11.25">
      <c r="A155" s="243"/>
    </row>
    <row r="156" ht="11.25">
      <c r="A156" s="243"/>
    </row>
    <row r="157" ht="11.25">
      <c r="A157" s="243"/>
    </row>
    <row r="158" ht="11.25">
      <c r="A158" s="243"/>
    </row>
    <row r="159" ht="11.25">
      <c r="A159" s="243"/>
    </row>
    <row r="160" ht="11.25">
      <c r="A160" s="243"/>
    </row>
    <row r="161" ht="11.25">
      <c r="A161" s="243"/>
    </row>
  </sheetData>
  <mergeCells count="37">
    <mergeCell ref="A1:Q1"/>
    <mergeCell ref="B2:F2"/>
    <mergeCell ref="G2:K2"/>
    <mergeCell ref="L2:P2"/>
    <mergeCell ref="Q2:U2"/>
    <mergeCell ref="V2:Z2"/>
    <mergeCell ref="AA2:AE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D3:AD4"/>
    <mergeCell ref="AE3:AE4"/>
    <mergeCell ref="Z3:Z4"/>
    <mergeCell ref="AA3:AA4"/>
    <mergeCell ref="AB3:AB4"/>
    <mergeCell ref="AC3:AC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Толя</cp:lastModifiedBy>
  <dcterms:modified xsi:type="dcterms:W3CDTF">2007-12-17T15:00:18Z</dcterms:modified>
  <cp:category/>
  <cp:version/>
  <cp:contentType/>
  <cp:contentStatus/>
</cp:coreProperties>
</file>